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DFB7FA6F-51D8-45E6-A332-3929CE75F644}" xr6:coauthVersionLast="47" xr6:coauthVersionMax="47" xr10:uidLastSave="{00000000-0000-0000-0000-000000000000}"/>
  <bookViews>
    <workbookView xWindow="-120" yWindow="-120" windowWidth="20730" windowHeight="11160" activeTab="4" xr2:uid="{00000000-000D-0000-FFFF-FFFF00000000}"/>
  </bookViews>
  <sheets>
    <sheet name="1年" sheetId="1" r:id="rId1"/>
    <sheet name="2年" sheetId="3" r:id="rId2"/>
    <sheet name="3年" sheetId="4" r:id="rId3"/>
    <sheet name="全体" sheetId="5" r:id="rId4"/>
    <sheet name="集計結果グラフ" sheetId="6" r:id="rId5"/>
    <sheet name="data"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8" i="5" l="1"/>
  <c r="C97" i="5"/>
  <c r="C96" i="5"/>
  <c r="C95" i="5"/>
  <c r="C94" i="5"/>
  <c r="C90" i="5"/>
  <c r="C89" i="5"/>
  <c r="C88" i="5"/>
  <c r="C87" i="5"/>
  <c r="C86" i="5"/>
  <c r="C82" i="5"/>
  <c r="C81" i="5"/>
  <c r="C80" i="5"/>
  <c r="C79" i="5"/>
  <c r="C78" i="5"/>
  <c r="C74" i="5"/>
  <c r="C73" i="5"/>
  <c r="C72" i="5"/>
  <c r="C71" i="5"/>
  <c r="C70" i="5"/>
  <c r="C66" i="5"/>
  <c r="C65" i="5"/>
  <c r="C64" i="5"/>
  <c r="C63" i="5"/>
  <c r="C62" i="5"/>
  <c r="C58" i="5"/>
  <c r="C57" i="5"/>
  <c r="C56" i="5"/>
  <c r="C55" i="5"/>
  <c r="C54" i="5"/>
  <c r="C48" i="5"/>
  <c r="C47" i="5"/>
  <c r="C46" i="5"/>
  <c r="C45" i="5"/>
  <c r="C44" i="5"/>
  <c r="C40" i="5"/>
  <c r="C39" i="5"/>
  <c r="C38" i="5"/>
  <c r="C37" i="5"/>
  <c r="C36" i="5"/>
  <c r="C32" i="5"/>
  <c r="C31" i="5"/>
  <c r="C30" i="5"/>
  <c r="C29" i="5"/>
  <c r="C28" i="5"/>
  <c r="C24" i="5"/>
  <c r="C23" i="5"/>
  <c r="C22" i="5"/>
  <c r="C21" i="5"/>
  <c r="C20" i="5"/>
  <c r="C12" i="5"/>
  <c r="C16" i="5"/>
  <c r="C15" i="5"/>
  <c r="C14" i="5"/>
  <c r="C13" i="5"/>
  <c r="C8" i="5"/>
  <c r="C7" i="5"/>
  <c r="C6" i="5"/>
  <c r="C5" i="5"/>
  <c r="C4" i="5"/>
  <c r="B92" i="5"/>
  <c r="B84" i="5"/>
  <c r="B76" i="5"/>
  <c r="B68" i="5"/>
  <c r="B60" i="5"/>
  <c r="B52" i="5"/>
  <c r="B42" i="5"/>
  <c r="B34" i="5"/>
  <c r="B26" i="5"/>
  <c r="B18" i="5"/>
  <c r="B10" i="5"/>
  <c r="B2" i="5"/>
  <c r="E96" i="4"/>
  <c r="D96" i="4"/>
  <c r="C96" i="4"/>
  <c r="E95" i="4"/>
  <c r="D95" i="4"/>
  <c r="C95" i="4"/>
  <c r="E94" i="4"/>
  <c r="D94" i="4"/>
  <c r="C94" i="4"/>
  <c r="E93" i="4"/>
  <c r="D93" i="4"/>
  <c r="C93" i="4"/>
  <c r="E92" i="4"/>
  <c r="D92" i="4"/>
  <c r="C92" i="4"/>
  <c r="E88" i="4"/>
  <c r="D88" i="4"/>
  <c r="C88" i="4"/>
  <c r="E87" i="4"/>
  <c r="D87" i="4"/>
  <c r="C87" i="4"/>
  <c r="E86" i="4"/>
  <c r="D86" i="4"/>
  <c r="C86" i="4"/>
  <c r="E85" i="4"/>
  <c r="D85" i="4"/>
  <c r="C85" i="4"/>
  <c r="E84" i="4"/>
  <c r="D84" i="4"/>
  <c r="C84" i="4"/>
  <c r="E80" i="4"/>
  <c r="D80" i="4"/>
  <c r="C80" i="4"/>
  <c r="E79" i="4"/>
  <c r="D79" i="4"/>
  <c r="C79" i="4"/>
  <c r="E78" i="4"/>
  <c r="D78" i="4"/>
  <c r="C78" i="4"/>
  <c r="E77" i="4"/>
  <c r="D77" i="4"/>
  <c r="C77" i="4"/>
  <c r="E76" i="4"/>
  <c r="D76" i="4"/>
  <c r="C76" i="4"/>
  <c r="E72" i="4"/>
  <c r="D72" i="4"/>
  <c r="C72" i="4"/>
  <c r="E71" i="4"/>
  <c r="D71" i="4"/>
  <c r="C71" i="4"/>
  <c r="E70" i="4"/>
  <c r="D70" i="4"/>
  <c r="C70" i="4"/>
  <c r="E69" i="4"/>
  <c r="D69" i="4"/>
  <c r="C69" i="4"/>
  <c r="E68" i="4"/>
  <c r="D68" i="4"/>
  <c r="C68" i="4"/>
  <c r="E64" i="4"/>
  <c r="D64" i="4"/>
  <c r="C64" i="4"/>
  <c r="E63" i="4"/>
  <c r="D63" i="4"/>
  <c r="C63" i="4"/>
  <c r="E62" i="4"/>
  <c r="D62" i="4"/>
  <c r="C62" i="4"/>
  <c r="E61" i="4"/>
  <c r="D61" i="4"/>
  <c r="C61" i="4"/>
  <c r="E60" i="4"/>
  <c r="D60" i="4"/>
  <c r="C60" i="4"/>
  <c r="E56" i="4"/>
  <c r="D56" i="4"/>
  <c r="C56" i="4"/>
  <c r="E55" i="4"/>
  <c r="D55" i="4"/>
  <c r="C55" i="4"/>
  <c r="E54" i="4"/>
  <c r="D54" i="4"/>
  <c r="C54" i="4"/>
  <c r="E53" i="4"/>
  <c r="D53" i="4"/>
  <c r="C53" i="4"/>
  <c r="E52" i="4"/>
  <c r="D52" i="4"/>
  <c r="C52" i="4"/>
  <c r="E48" i="4"/>
  <c r="D48" i="4"/>
  <c r="C48" i="4"/>
  <c r="E47" i="4"/>
  <c r="D47" i="4"/>
  <c r="C47" i="4"/>
  <c r="E46" i="4"/>
  <c r="D46" i="4"/>
  <c r="C46" i="4"/>
  <c r="E45" i="4"/>
  <c r="D45" i="4"/>
  <c r="C45" i="4"/>
  <c r="E44" i="4"/>
  <c r="D44" i="4"/>
  <c r="C44" i="4"/>
  <c r="E40" i="4"/>
  <c r="D40" i="4"/>
  <c r="C40" i="4"/>
  <c r="E39" i="4"/>
  <c r="D39" i="4"/>
  <c r="C39" i="4"/>
  <c r="E38" i="4"/>
  <c r="D38" i="4"/>
  <c r="C38" i="4"/>
  <c r="E37" i="4"/>
  <c r="D37" i="4"/>
  <c r="C37" i="4"/>
  <c r="E36" i="4"/>
  <c r="D36" i="4"/>
  <c r="C36" i="4"/>
  <c r="E32" i="4"/>
  <c r="D32" i="4"/>
  <c r="C32" i="4"/>
  <c r="E31" i="4"/>
  <c r="D31" i="4"/>
  <c r="C31" i="4"/>
  <c r="E30" i="4"/>
  <c r="D30" i="4"/>
  <c r="C30" i="4"/>
  <c r="E29" i="4"/>
  <c r="D29" i="4"/>
  <c r="C29" i="4"/>
  <c r="E28" i="4"/>
  <c r="D28" i="4"/>
  <c r="C28" i="4"/>
  <c r="E24" i="4"/>
  <c r="D24" i="4"/>
  <c r="C24" i="4"/>
  <c r="E23" i="4"/>
  <c r="D23" i="4"/>
  <c r="C23" i="4"/>
  <c r="E22" i="4"/>
  <c r="D22" i="4"/>
  <c r="C22" i="4"/>
  <c r="E21" i="4"/>
  <c r="D21" i="4"/>
  <c r="C21" i="4"/>
  <c r="E20" i="4"/>
  <c r="D20" i="4"/>
  <c r="C20" i="4"/>
  <c r="E16" i="4"/>
  <c r="D16" i="4"/>
  <c r="C16" i="4"/>
  <c r="E15" i="4"/>
  <c r="D15" i="4"/>
  <c r="C15" i="4"/>
  <c r="E14" i="4"/>
  <c r="D14" i="4"/>
  <c r="C14" i="4"/>
  <c r="E13" i="4"/>
  <c r="D13" i="4"/>
  <c r="C13" i="4"/>
  <c r="E12" i="4"/>
  <c r="D12" i="4"/>
  <c r="C12" i="4"/>
  <c r="E8" i="4"/>
  <c r="D8" i="4"/>
  <c r="C8" i="4"/>
  <c r="E7" i="4"/>
  <c r="D7" i="4"/>
  <c r="C7" i="4"/>
  <c r="E6" i="4"/>
  <c r="D6" i="4"/>
  <c r="C6" i="4"/>
  <c r="E5" i="4"/>
  <c r="D5" i="4"/>
  <c r="C5" i="4"/>
  <c r="E4" i="4"/>
  <c r="D4" i="4"/>
  <c r="C4" i="4"/>
  <c r="F96" i="4"/>
  <c r="F95" i="4"/>
  <c r="F94" i="4"/>
  <c r="F93" i="4"/>
  <c r="F92" i="4"/>
  <c r="B90" i="4"/>
  <c r="F88" i="4"/>
  <c r="F87" i="4"/>
  <c r="F86" i="4"/>
  <c r="F85" i="4"/>
  <c r="F84" i="4"/>
  <c r="B82" i="4"/>
  <c r="F80" i="4"/>
  <c r="F79" i="4"/>
  <c r="F78" i="4"/>
  <c r="F77" i="4"/>
  <c r="F76" i="4"/>
  <c r="B74" i="4"/>
  <c r="F72" i="4"/>
  <c r="F71" i="4"/>
  <c r="F69" i="4"/>
  <c r="F68" i="4"/>
  <c r="B66" i="4"/>
  <c r="F64" i="4"/>
  <c r="F63" i="4"/>
  <c r="F61" i="4"/>
  <c r="F60" i="4"/>
  <c r="B58" i="4"/>
  <c r="F56" i="4"/>
  <c r="F55" i="4"/>
  <c r="F52" i="4"/>
  <c r="B50" i="4"/>
  <c r="F47" i="4"/>
  <c r="F46" i="4"/>
  <c r="F44" i="4"/>
  <c r="B42" i="4"/>
  <c r="F40" i="4"/>
  <c r="F38" i="4"/>
  <c r="F36" i="4"/>
  <c r="B34" i="4"/>
  <c r="F30" i="4"/>
  <c r="B26" i="4"/>
  <c r="F24" i="4"/>
  <c r="B18" i="4"/>
  <c r="B10" i="4"/>
  <c r="B2" i="4"/>
  <c r="E96" i="3"/>
  <c r="D96" i="3"/>
  <c r="C96" i="3"/>
  <c r="E95" i="3"/>
  <c r="D95" i="3"/>
  <c r="C95" i="3"/>
  <c r="E94" i="3"/>
  <c r="D94" i="3"/>
  <c r="C94" i="3"/>
  <c r="E93" i="3"/>
  <c r="D93" i="3"/>
  <c r="C93" i="3"/>
  <c r="E92" i="3"/>
  <c r="D92" i="3"/>
  <c r="C92" i="3"/>
  <c r="E88" i="3"/>
  <c r="D88" i="3"/>
  <c r="C88" i="3"/>
  <c r="E87" i="3"/>
  <c r="D87" i="3"/>
  <c r="C87" i="3"/>
  <c r="E86" i="3"/>
  <c r="D86" i="3"/>
  <c r="C86" i="3"/>
  <c r="E85" i="3"/>
  <c r="D85" i="3"/>
  <c r="C85" i="3"/>
  <c r="E84" i="3"/>
  <c r="D84" i="3"/>
  <c r="C84" i="3"/>
  <c r="E80" i="3"/>
  <c r="D80" i="3"/>
  <c r="C80" i="3"/>
  <c r="E79" i="3"/>
  <c r="D79" i="3"/>
  <c r="C79" i="3"/>
  <c r="E78" i="3"/>
  <c r="D78" i="3"/>
  <c r="C78" i="3"/>
  <c r="E77" i="3"/>
  <c r="D77" i="3"/>
  <c r="C77" i="3"/>
  <c r="E76" i="3"/>
  <c r="D76" i="3"/>
  <c r="C76" i="3"/>
  <c r="E72" i="3"/>
  <c r="D72" i="3"/>
  <c r="C72" i="3"/>
  <c r="E71" i="3"/>
  <c r="D71" i="3"/>
  <c r="C71" i="3"/>
  <c r="E70" i="3"/>
  <c r="D70" i="3"/>
  <c r="C70" i="3"/>
  <c r="E69" i="3"/>
  <c r="D69" i="3"/>
  <c r="C69" i="3"/>
  <c r="E68" i="3"/>
  <c r="D68" i="3"/>
  <c r="C68" i="3"/>
  <c r="E64" i="3"/>
  <c r="D64" i="3"/>
  <c r="C64" i="3"/>
  <c r="E63" i="3"/>
  <c r="D63" i="3"/>
  <c r="C63" i="3"/>
  <c r="E62" i="3"/>
  <c r="D62" i="3"/>
  <c r="C62" i="3"/>
  <c r="E61" i="3"/>
  <c r="D61" i="3"/>
  <c r="C61" i="3"/>
  <c r="E60" i="3"/>
  <c r="D60" i="3"/>
  <c r="C60" i="3"/>
  <c r="E56" i="3"/>
  <c r="D56" i="3"/>
  <c r="C56" i="3"/>
  <c r="E55" i="3"/>
  <c r="D55" i="3"/>
  <c r="C55" i="3"/>
  <c r="E54" i="3"/>
  <c r="D54" i="3"/>
  <c r="C54" i="3"/>
  <c r="E53" i="3"/>
  <c r="D53" i="3"/>
  <c r="C53" i="3"/>
  <c r="E52" i="3"/>
  <c r="D52" i="3"/>
  <c r="C52" i="3"/>
  <c r="E48" i="3"/>
  <c r="D48" i="3"/>
  <c r="C48" i="3"/>
  <c r="E47" i="3"/>
  <c r="D47" i="3"/>
  <c r="C47" i="3"/>
  <c r="E46" i="3"/>
  <c r="D46" i="3"/>
  <c r="C46" i="3"/>
  <c r="E45" i="3"/>
  <c r="D45" i="3"/>
  <c r="C45" i="3"/>
  <c r="E44" i="3"/>
  <c r="D44" i="3"/>
  <c r="C44" i="3"/>
  <c r="E40" i="3"/>
  <c r="D40" i="3"/>
  <c r="C40" i="3"/>
  <c r="E39" i="3"/>
  <c r="D39" i="3"/>
  <c r="C39" i="3"/>
  <c r="E38" i="3"/>
  <c r="D38" i="3"/>
  <c r="C38" i="3"/>
  <c r="E37" i="3"/>
  <c r="D37" i="3"/>
  <c r="C37" i="3"/>
  <c r="E36" i="3"/>
  <c r="D36" i="3"/>
  <c r="C36" i="3"/>
  <c r="E32" i="3"/>
  <c r="D32" i="3"/>
  <c r="C32" i="3"/>
  <c r="E31" i="3"/>
  <c r="D31" i="3"/>
  <c r="C31" i="3"/>
  <c r="E30" i="3"/>
  <c r="D30" i="3"/>
  <c r="C30" i="3"/>
  <c r="E29" i="3"/>
  <c r="D29" i="3"/>
  <c r="C29" i="3"/>
  <c r="E28" i="3"/>
  <c r="D28" i="3"/>
  <c r="C28" i="3"/>
  <c r="E24" i="3"/>
  <c r="D24" i="3"/>
  <c r="C24" i="3"/>
  <c r="E23" i="3"/>
  <c r="D23" i="3"/>
  <c r="C23" i="3"/>
  <c r="E22" i="3"/>
  <c r="D22" i="3"/>
  <c r="C22" i="3"/>
  <c r="E21" i="3"/>
  <c r="D21" i="3"/>
  <c r="C21" i="3"/>
  <c r="E20" i="3"/>
  <c r="D20" i="3"/>
  <c r="C20" i="3"/>
  <c r="E16" i="3"/>
  <c r="D16" i="3"/>
  <c r="C16" i="3"/>
  <c r="E15" i="3"/>
  <c r="D15" i="3"/>
  <c r="C15" i="3"/>
  <c r="E14" i="3"/>
  <c r="D14" i="3"/>
  <c r="C14" i="3"/>
  <c r="E13" i="3"/>
  <c r="D13" i="3"/>
  <c r="C13" i="3"/>
  <c r="E12" i="3"/>
  <c r="D12" i="3"/>
  <c r="C12" i="3"/>
  <c r="E8" i="3"/>
  <c r="D8" i="3"/>
  <c r="C8" i="3"/>
  <c r="E7" i="3"/>
  <c r="D7" i="3"/>
  <c r="C7" i="3"/>
  <c r="E6" i="3"/>
  <c r="D6" i="3"/>
  <c r="C6" i="3"/>
  <c r="E5" i="3"/>
  <c r="D5" i="3"/>
  <c r="C5" i="3"/>
  <c r="E4" i="3"/>
  <c r="D4" i="3"/>
  <c r="C4" i="3"/>
  <c r="F96" i="3"/>
  <c r="H96" i="3" s="1"/>
  <c r="F95" i="3"/>
  <c r="G95" i="3" s="1"/>
  <c r="F94" i="3"/>
  <c r="H94" i="3" s="1"/>
  <c r="F93" i="3"/>
  <c r="G93" i="3" s="1"/>
  <c r="F92" i="3"/>
  <c r="H92" i="3" s="1"/>
  <c r="B90" i="3"/>
  <c r="F88" i="3"/>
  <c r="G88" i="3" s="1"/>
  <c r="F87" i="3"/>
  <c r="H87" i="3" s="1"/>
  <c r="F86" i="3"/>
  <c r="G86" i="3" s="1"/>
  <c r="F85" i="3"/>
  <c r="H85" i="3" s="1"/>
  <c r="F84" i="3"/>
  <c r="G84" i="3" s="1"/>
  <c r="B82" i="3"/>
  <c r="F80" i="3"/>
  <c r="H80" i="3" s="1"/>
  <c r="F79" i="3"/>
  <c r="G79" i="3" s="1"/>
  <c r="F78" i="3"/>
  <c r="F77" i="3"/>
  <c r="G77" i="3" s="1"/>
  <c r="F76" i="3"/>
  <c r="H76" i="3" s="1"/>
  <c r="B74" i="3"/>
  <c r="F72" i="3"/>
  <c r="F71" i="3"/>
  <c r="F70" i="3"/>
  <c r="G70" i="3" s="1"/>
  <c r="F69" i="3"/>
  <c r="H69" i="3" s="1"/>
  <c r="B66" i="3"/>
  <c r="F64" i="3"/>
  <c r="F62" i="3"/>
  <c r="F61" i="3"/>
  <c r="B58" i="3"/>
  <c r="F56" i="3"/>
  <c r="F55" i="3"/>
  <c r="F53" i="3"/>
  <c r="B50" i="3"/>
  <c r="F47" i="3"/>
  <c r="F45" i="3"/>
  <c r="F44" i="3"/>
  <c r="B42" i="3"/>
  <c r="F39" i="3"/>
  <c r="F37" i="3"/>
  <c r="H37" i="3" s="1"/>
  <c r="B34" i="3"/>
  <c r="F31" i="3"/>
  <c r="F30" i="3"/>
  <c r="F28" i="3"/>
  <c r="B26" i="3"/>
  <c r="F22" i="3"/>
  <c r="B18" i="3"/>
  <c r="B10" i="3"/>
  <c r="B2" i="3"/>
  <c r="F22" i="4" l="1"/>
  <c r="F68" i="3"/>
  <c r="F20" i="4"/>
  <c r="H20" i="4" s="1"/>
  <c r="F28" i="4"/>
  <c r="F31" i="4"/>
  <c r="F39" i="4"/>
  <c r="F45" i="4"/>
  <c r="G45" i="4" s="1"/>
  <c r="F53" i="4"/>
  <c r="F62" i="4"/>
  <c r="H62" i="4" s="1"/>
  <c r="G68" i="3"/>
  <c r="F54" i="4"/>
  <c r="G54" i="4" s="1"/>
  <c r="H64" i="3"/>
  <c r="H78" i="3"/>
  <c r="F48" i="3"/>
  <c r="F36" i="3"/>
  <c r="G36" i="3" s="1"/>
  <c r="F15" i="4"/>
  <c r="F29" i="4"/>
  <c r="H29" i="4" s="1"/>
  <c r="F32" i="4"/>
  <c r="H71" i="3"/>
  <c r="F8" i="3"/>
  <c r="G72" i="3"/>
  <c r="F14" i="3"/>
  <c r="F8" i="4"/>
  <c r="H8" i="4" s="1"/>
  <c r="G47" i="3"/>
  <c r="F12" i="4"/>
  <c r="G12" i="4" s="1"/>
  <c r="F23" i="4"/>
  <c r="F37" i="4"/>
  <c r="H37" i="4" s="1"/>
  <c r="F48" i="4"/>
  <c r="F70" i="4"/>
  <c r="G70" i="4" s="1"/>
  <c r="F15" i="3"/>
  <c r="F24" i="3"/>
  <c r="G24" i="3" s="1"/>
  <c r="F29" i="3"/>
  <c r="F32" i="3"/>
  <c r="H32" i="3" s="1"/>
  <c r="F38" i="3"/>
  <c r="G38" i="3" s="1"/>
  <c r="F40" i="3"/>
  <c r="G40" i="3" s="1"/>
  <c r="F46" i="3"/>
  <c r="H46" i="3" s="1"/>
  <c r="F52" i="3"/>
  <c r="G52" i="3" s="1"/>
  <c r="F54" i="3"/>
  <c r="G54" i="3" s="1"/>
  <c r="F60" i="3"/>
  <c r="H60" i="3" s="1"/>
  <c r="F63" i="3"/>
  <c r="G63" i="3" s="1"/>
  <c r="F16" i="3"/>
  <c r="G16" i="3" s="1"/>
  <c r="H44" i="3"/>
  <c r="G45" i="3"/>
  <c r="F14" i="4"/>
  <c r="H55" i="3"/>
  <c r="G56" i="3"/>
  <c r="F12" i="3"/>
  <c r="H12" i="3" s="1"/>
  <c r="F13" i="3"/>
  <c r="G13" i="3" s="1"/>
  <c r="F21" i="3"/>
  <c r="H21" i="3" s="1"/>
  <c r="E70" i="5"/>
  <c r="H28" i="3"/>
  <c r="H48" i="3"/>
  <c r="H30" i="3"/>
  <c r="H62" i="3"/>
  <c r="H39" i="3"/>
  <c r="G61" i="3"/>
  <c r="H53" i="3"/>
  <c r="F7" i="4"/>
  <c r="F13" i="4"/>
  <c r="G13" i="4" s="1"/>
  <c r="F16" i="4"/>
  <c r="H14" i="3"/>
  <c r="G29" i="3"/>
  <c r="E38" i="5"/>
  <c r="G15" i="3"/>
  <c r="F20" i="3"/>
  <c r="G20" i="3" s="1"/>
  <c r="G31" i="3"/>
  <c r="F23" i="3"/>
  <c r="H23" i="3" s="1"/>
  <c r="F21" i="4"/>
  <c r="H21" i="4" s="1"/>
  <c r="G22" i="3"/>
  <c r="E24" i="5"/>
  <c r="D29" i="5"/>
  <c r="D47" i="5"/>
  <c r="E56" i="5"/>
  <c r="D63" i="5"/>
  <c r="D81" i="5"/>
  <c r="E90" i="5"/>
  <c r="D95" i="5"/>
  <c r="E40" i="5"/>
  <c r="E23" i="5"/>
  <c r="E30" i="5"/>
  <c r="E37" i="5"/>
  <c r="E44" i="5"/>
  <c r="E48" i="5"/>
  <c r="E57" i="5"/>
  <c r="E64" i="5"/>
  <c r="E71" i="5"/>
  <c r="E78" i="5"/>
  <c r="E82" i="5"/>
  <c r="E89" i="5"/>
  <c r="E96" i="5"/>
  <c r="D20" i="5"/>
  <c r="D24" i="5"/>
  <c r="E31" i="5"/>
  <c r="D38" i="5"/>
  <c r="E45" i="5"/>
  <c r="D54" i="5"/>
  <c r="D58" i="5"/>
  <c r="E63" i="5"/>
  <c r="D72" i="5"/>
  <c r="E79" i="5"/>
  <c r="D86" i="5"/>
  <c r="D90" i="5"/>
  <c r="D96" i="5"/>
  <c r="E74" i="5"/>
  <c r="E21" i="5"/>
  <c r="E28" i="5"/>
  <c r="E32" i="5"/>
  <c r="E39" i="5"/>
  <c r="E46" i="5"/>
  <c r="D55" i="5"/>
  <c r="E62" i="5"/>
  <c r="E66" i="5"/>
  <c r="E73" i="5"/>
  <c r="E80" i="5"/>
  <c r="E87" i="5"/>
  <c r="E94" i="5"/>
  <c r="E98" i="5"/>
  <c r="D30" i="5"/>
  <c r="E29" i="5"/>
  <c r="D44" i="5"/>
  <c r="D48" i="5"/>
  <c r="E47" i="5"/>
  <c r="E54" i="5"/>
  <c r="D73" i="5"/>
  <c r="E72" i="5"/>
  <c r="E13" i="5"/>
  <c r="D22" i="5"/>
  <c r="D31" i="5"/>
  <c r="D36" i="5"/>
  <c r="D40" i="5"/>
  <c r="D45" i="5"/>
  <c r="D57" i="5"/>
  <c r="E55" i="5"/>
  <c r="D65" i="5"/>
  <c r="D70" i="5"/>
  <c r="D74" i="5"/>
  <c r="D79" i="5"/>
  <c r="D88" i="5"/>
  <c r="D97" i="5"/>
  <c r="D56" i="5"/>
  <c r="E58" i="5"/>
  <c r="D78" i="5"/>
  <c r="D82" i="5"/>
  <c r="E81" i="5"/>
  <c r="D87" i="5"/>
  <c r="E95" i="5"/>
  <c r="D23" i="5"/>
  <c r="E22" i="5"/>
  <c r="D28" i="5"/>
  <c r="D32" i="5"/>
  <c r="D37" i="5"/>
  <c r="E36" i="5"/>
  <c r="D46" i="5"/>
  <c r="D62" i="5"/>
  <c r="D66" i="5"/>
  <c r="E65" i="5"/>
  <c r="D71" i="5"/>
  <c r="D80" i="5"/>
  <c r="D89" i="5"/>
  <c r="E88" i="5"/>
  <c r="D94" i="5"/>
  <c r="D98" i="5"/>
  <c r="E97" i="5"/>
  <c r="D21" i="5"/>
  <c r="E20" i="5"/>
  <c r="D39" i="5"/>
  <c r="D64" i="5"/>
  <c r="E86" i="5"/>
  <c r="D16" i="5"/>
  <c r="D13" i="5"/>
  <c r="E12" i="5"/>
  <c r="E16" i="5"/>
  <c r="D15" i="5"/>
  <c r="E14" i="5"/>
  <c r="D12" i="5"/>
  <c r="E15" i="5"/>
  <c r="D14" i="5"/>
  <c r="E4" i="5"/>
  <c r="D7" i="5"/>
  <c r="E8" i="5"/>
  <c r="E7" i="5"/>
  <c r="D5" i="5"/>
  <c r="E6" i="5"/>
  <c r="D6" i="5"/>
  <c r="D4" i="5"/>
  <c r="E5" i="5"/>
  <c r="D8" i="5"/>
  <c r="F6" i="3"/>
  <c r="G6" i="3" s="1"/>
  <c r="F7" i="3"/>
  <c r="H7" i="3" s="1"/>
  <c r="F5" i="3"/>
  <c r="H5" i="3" s="1"/>
  <c r="G8" i="3"/>
  <c r="H8" i="3"/>
  <c r="H15" i="3"/>
  <c r="H20" i="3"/>
  <c r="H22" i="3"/>
  <c r="H29" i="3"/>
  <c r="H31" i="3"/>
  <c r="H36" i="3"/>
  <c r="H45" i="3"/>
  <c r="H47" i="3"/>
  <c r="H54" i="3"/>
  <c r="H56" i="3"/>
  <c r="H61" i="3"/>
  <c r="H68" i="3"/>
  <c r="H70" i="3"/>
  <c r="H72" i="3"/>
  <c r="H77" i="3"/>
  <c r="H79" i="3"/>
  <c r="H84" i="3"/>
  <c r="H86" i="3"/>
  <c r="H88" i="3"/>
  <c r="H93" i="3"/>
  <c r="H95" i="3"/>
  <c r="F4" i="4"/>
  <c r="G4" i="4" s="1"/>
  <c r="G14" i="3"/>
  <c r="G28" i="3"/>
  <c r="G30" i="3"/>
  <c r="G37" i="3"/>
  <c r="G39" i="3"/>
  <c r="G44" i="3"/>
  <c r="G46" i="3"/>
  <c r="G48" i="3"/>
  <c r="G53" i="3"/>
  <c r="G55" i="3"/>
  <c r="G62" i="3"/>
  <c r="G64" i="3"/>
  <c r="G69" i="3"/>
  <c r="G71" i="3"/>
  <c r="G76" i="3"/>
  <c r="G78" i="3"/>
  <c r="G80" i="3"/>
  <c r="G85" i="3"/>
  <c r="G87" i="3"/>
  <c r="G92" i="3"/>
  <c r="G94" i="3"/>
  <c r="G96" i="3"/>
  <c r="F4" i="3"/>
  <c r="F5" i="4"/>
  <c r="G5" i="4" s="1"/>
  <c r="F6" i="4"/>
  <c r="H6" i="4" s="1"/>
  <c r="G22" i="4"/>
  <c r="H22" i="4"/>
  <c r="H38" i="4"/>
  <c r="G38" i="4"/>
  <c r="H54" i="4"/>
  <c r="H61" i="4"/>
  <c r="G61" i="4"/>
  <c r="H70" i="4"/>
  <c r="H77" i="4"/>
  <c r="G77" i="4"/>
  <c r="G86" i="4"/>
  <c r="H86" i="4"/>
  <c r="H93" i="4"/>
  <c r="G93" i="4"/>
  <c r="H16" i="4"/>
  <c r="G16" i="4"/>
  <c r="G20" i="4"/>
  <c r="G21" i="4"/>
  <c r="H28" i="4"/>
  <c r="G28" i="4"/>
  <c r="H32" i="4"/>
  <c r="G32" i="4"/>
  <c r="H36" i="4"/>
  <c r="G36" i="4"/>
  <c r="H44" i="4"/>
  <c r="G44" i="4"/>
  <c r="H48" i="4"/>
  <c r="G48" i="4"/>
  <c r="G52" i="4"/>
  <c r="H52" i="4"/>
  <c r="H53" i="4"/>
  <c r="G53" i="4"/>
  <c r="H60" i="4"/>
  <c r="G60" i="4"/>
  <c r="H64" i="4"/>
  <c r="G64" i="4"/>
  <c r="G69" i="4"/>
  <c r="H69" i="4"/>
  <c r="H76" i="4"/>
  <c r="G76" i="4"/>
  <c r="H80" i="4"/>
  <c r="G80" i="4"/>
  <c r="G84" i="4"/>
  <c r="H84" i="4"/>
  <c r="H85" i="4"/>
  <c r="G85" i="4"/>
  <c r="H92" i="4"/>
  <c r="G92" i="4"/>
  <c r="H96" i="4"/>
  <c r="G96" i="4"/>
  <c r="H15" i="4"/>
  <c r="G15" i="4"/>
  <c r="G24" i="4"/>
  <c r="H24" i="4"/>
  <c r="H31" i="4"/>
  <c r="G31" i="4"/>
  <c r="H40" i="4"/>
  <c r="G40" i="4"/>
  <c r="H47" i="4"/>
  <c r="G47" i="4"/>
  <c r="G56" i="4"/>
  <c r="H56" i="4"/>
  <c r="H63" i="4"/>
  <c r="G63" i="4"/>
  <c r="H68" i="4"/>
  <c r="G68" i="4"/>
  <c r="H72" i="4"/>
  <c r="G72" i="4"/>
  <c r="H79" i="4"/>
  <c r="G79" i="4"/>
  <c r="G88" i="4"/>
  <c r="H88" i="4"/>
  <c r="H95" i="4"/>
  <c r="G95" i="4"/>
  <c r="G7" i="4"/>
  <c r="H7" i="4"/>
  <c r="H14" i="4"/>
  <c r="G14" i="4"/>
  <c r="H23" i="4"/>
  <c r="G23" i="4"/>
  <c r="H30" i="4"/>
  <c r="G30" i="4"/>
  <c r="G39" i="4"/>
  <c r="H39" i="4"/>
  <c r="H46" i="4"/>
  <c r="G46" i="4"/>
  <c r="H55" i="4"/>
  <c r="G55" i="4"/>
  <c r="G71" i="4"/>
  <c r="H71" i="4"/>
  <c r="H78" i="4"/>
  <c r="G78" i="4"/>
  <c r="H87" i="4"/>
  <c r="G87" i="4"/>
  <c r="H94" i="4"/>
  <c r="G94" i="4"/>
  <c r="E96" i="1"/>
  <c r="E95" i="1"/>
  <c r="E94" i="1"/>
  <c r="E93" i="1"/>
  <c r="E92" i="1"/>
  <c r="D96" i="1"/>
  <c r="D95" i="1"/>
  <c r="D94" i="1"/>
  <c r="D93" i="1"/>
  <c r="D92" i="1"/>
  <c r="C96" i="1"/>
  <c r="C95" i="1"/>
  <c r="C94" i="1"/>
  <c r="C93" i="1"/>
  <c r="C92" i="1"/>
  <c r="B90" i="1"/>
  <c r="E88" i="1"/>
  <c r="E87" i="1"/>
  <c r="E86" i="1"/>
  <c r="E85" i="1"/>
  <c r="E84" i="1"/>
  <c r="D88" i="1"/>
  <c r="D87" i="1"/>
  <c r="D86" i="1"/>
  <c r="D85" i="1"/>
  <c r="D84" i="1"/>
  <c r="C88" i="1"/>
  <c r="C87" i="1"/>
  <c r="C86" i="1"/>
  <c r="C85" i="1"/>
  <c r="C84" i="1"/>
  <c r="B82" i="1"/>
  <c r="E80" i="1"/>
  <c r="E79" i="1"/>
  <c r="E78" i="1"/>
  <c r="E77" i="1"/>
  <c r="E76" i="1"/>
  <c r="D80" i="1"/>
  <c r="D79" i="1"/>
  <c r="D78" i="1"/>
  <c r="D77" i="1"/>
  <c r="D76" i="1"/>
  <c r="C80" i="1"/>
  <c r="C79" i="1"/>
  <c r="C78" i="1"/>
  <c r="C77" i="1"/>
  <c r="C76" i="1"/>
  <c r="B74" i="1"/>
  <c r="E72" i="1"/>
  <c r="E71" i="1"/>
  <c r="E70" i="1"/>
  <c r="E69" i="1"/>
  <c r="E68" i="1"/>
  <c r="D72" i="1"/>
  <c r="D71" i="1"/>
  <c r="D70" i="1"/>
  <c r="D69" i="1"/>
  <c r="D68" i="1"/>
  <c r="C72" i="1"/>
  <c r="C71" i="1"/>
  <c r="C70" i="1"/>
  <c r="C69" i="1"/>
  <c r="C68" i="1"/>
  <c r="B66" i="1"/>
  <c r="E64" i="1"/>
  <c r="E63" i="1"/>
  <c r="E62" i="1"/>
  <c r="E61" i="1"/>
  <c r="E60" i="1"/>
  <c r="D64" i="1"/>
  <c r="D63" i="1"/>
  <c r="D62" i="1"/>
  <c r="D61" i="1"/>
  <c r="D60" i="1"/>
  <c r="C64" i="1"/>
  <c r="C63" i="1"/>
  <c r="C62" i="1"/>
  <c r="C61" i="1"/>
  <c r="C60" i="1"/>
  <c r="B58" i="1"/>
  <c r="E56" i="1"/>
  <c r="E55" i="1"/>
  <c r="E54" i="1"/>
  <c r="E53" i="1"/>
  <c r="E52" i="1"/>
  <c r="D56" i="1"/>
  <c r="D55" i="1"/>
  <c r="D54" i="1"/>
  <c r="D53" i="1"/>
  <c r="D52" i="1"/>
  <c r="C56" i="1"/>
  <c r="C55" i="1"/>
  <c r="C54" i="1"/>
  <c r="C53" i="1"/>
  <c r="C52" i="1"/>
  <c r="B50" i="1"/>
  <c r="E48" i="1"/>
  <c r="E47" i="1"/>
  <c r="E46" i="1"/>
  <c r="E45" i="1"/>
  <c r="E44" i="1"/>
  <c r="D48" i="1"/>
  <c r="D47" i="1"/>
  <c r="D46" i="1"/>
  <c r="D45" i="1"/>
  <c r="D44" i="1"/>
  <c r="C48" i="1"/>
  <c r="C47" i="1"/>
  <c r="C46" i="1"/>
  <c r="C45" i="1"/>
  <c r="C44" i="1"/>
  <c r="B42" i="1"/>
  <c r="E40" i="1"/>
  <c r="E39" i="1"/>
  <c r="E38" i="1"/>
  <c r="E37" i="1"/>
  <c r="E36" i="1"/>
  <c r="D40" i="1"/>
  <c r="D39" i="1"/>
  <c r="D38" i="1"/>
  <c r="D37" i="1"/>
  <c r="D36" i="1"/>
  <c r="C40" i="1"/>
  <c r="C39" i="1"/>
  <c r="C38" i="1"/>
  <c r="C37" i="1"/>
  <c r="C36" i="1"/>
  <c r="B34" i="1"/>
  <c r="E32" i="1"/>
  <c r="E31" i="1"/>
  <c r="E30" i="1"/>
  <c r="E29" i="1"/>
  <c r="E28" i="1"/>
  <c r="D32" i="1"/>
  <c r="D31" i="1"/>
  <c r="D30" i="1"/>
  <c r="D29" i="1"/>
  <c r="D28" i="1"/>
  <c r="C32" i="1"/>
  <c r="C31" i="1"/>
  <c r="C30" i="1"/>
  <c r="C29" i="1"/>
  <c r="C28" i="1"/>
  <c r="C20" i="1"/>
  <c r="E24" i="1"/>
  <c r="D24" i="1"/>
  <c r="C24" i="1"/>
  <c r="E23" i="1"/>
  <c r="D23" i="1"/>
  <c r="C23" i="1"/>
  <c r="E22" i="1"/>
  <c r="D22" i="1"/>
  <c r="C22" i="1"/>
  <c r="E21" i="1"/>
  <c r="D21" i="1"/>
  <c r="C21" i="1"/>
  <c r="E20" i="1"/>
  <c r="D20" i="1"/>
  <c r="B26" i="1"/>
  <c r="B18" i="1"/>
  <c r="E16" i="1"/>
  <c r="E15" i="1"/>
  <c r="E14" i="1"/>
  <c r="E13" i="1"/>
  <c r="E12" i="1"/>
  <c r="D16" i="1"/>
  <c r="D15" i="1"/>
  <c r="D14" i="1"/>
  <c r="D13" i="1"/>
  <c r="D12" i="1"/>
  <c r="C16" i="1"/>
  <c r="C15" i="1"/>
  <c r="C14" i="1"/>
  <c r="C13" i="1"/>
  <c r="C12" i="1"/>
  <c r="B10" i="1"/>
  <c r="E8" i="1"/>
  <c r="E7" i="1"/>
  <c r="E6" i="1"/>
  <c r="E5" i="1"/>
  <c r="E4" i="1"/>
  <c r="D8" i="1"/>
  <c r="D7" i="1"/>
  <c r="D6" i="1"/>
  <c r="D5" i="1"/>
  <c r="D4" i="1"/>
  <c r="C8" i="1"/>
  <c r="C7" i="1"/>
  <c r="C6" i="1"/>
  <c r="C5" i="1"/>
  <c r="F5" i="1" s="1"/>
  <c r="C4" i="1"/>
  <c r="B2" i="1"/>
  <c r="G37" i="4" l="1"/>
  <c r="H45" i="4"/>
  <c r="H40" i="3"/>
  <c r="G8" i="4"/>
  <c r="G60" i="3"/>
  <c r="H24" i="3"/>
  <c r="G12" i="3"/>
  <c r="G62" i="4"/>
  <c r="H12" i="4"/>
  <c r="H13" i="4"/>
  <c r="G32" i="3"/>
  <c r="H16" i="3"/>
  <c r="G29" i="4"/>
  <c r="G23" i="3"/>
  <c r="H52" i="3"/>
  <c r="H63" i="3"/>
  <c r="H38" i="3"/>
  <c r="H13" i="3"/>
  <c r="G21" i="3"/>
  <c r="H6" i="3"/>
  <c r="F22" i="1"/>
  <c r="H22" i="1" s="1"/>
  <c r="G7" i="3"/>
  <c r="H4" i="4"/>
  <c r="F24" i="1"/>
  <c r="H24" i="1" s="1"/>
  <c r="F23" i="1"/>
  <c r="G5" i="3"/>
  <c r="F21" i="1"/>
  <c r="G21" i="1" s="1"/>
  <c r="F6" i="1"/>
  <c r="G6" i="1" s="1"/>
  <c r="F4" i="1"/>
  <c r="G4" i="1" s="1"/>
  <c r="F8" i="1"/>
  <c r="G8" i="1" s="1"/>
  <c r="H5" i="4"/>
  <c r="F7" i="1"/>
  <c r="H7" i="1" s="1"/>
  <c r="H5" i="1"/>
  <c r="G5" i="1"/>
  <c r="H23" i="1"/>
  <c r="G23" i="1"/>
  <c r="H21" i="1"/>
  <c r="G24" i="1"/>
  <c r="G4" i="3"/>
  <c r="H4" i="3"/>
  <c r="G6" i="4"/>
  <c r="F96" i="1"/>
  <c r="G96" i="1" s="1"/>
  <c r="F93" i="1"/>
  <c r="G93" i="1" s="1"/>
  <c r="F92" i="1"/>
  <c r="G92" i="1" s="1"/>
  <c r="F95" i="1"/>
  <c r="G95" i="1" s="1"/>
  <c r="F94" i="1"/>
  <c r="G94" i="1" s="1"/>
  <c r="F88" i="1"/>
  <c r="G88" i="1" s="1"/>
  <c r="F87" i="1"/>
  <c r="G87" i="1" s="1"/>
  <c r="F85" i="1"/>
  <c r="G85" i="1" s="1"/>
  <c r="F84" i="1"/>
  <c r="G84" i="1" s="1"/>
  <c r="F86" i="1"/>
  <c r="G86" i="1" s="1"/>
  <c r="F80" i="1"/>
  <c r="G80" i="1" s="1"/>
  <c r="F79" i="1"/>
  <c r="G79" i="1" s="1"/>
  <c r="F77" i="1"/>
  <c r="G77" i="1" s="1"/>
  <c r="F76" i="1"/>
  <c r="G76" i="1" s="1"/>
  <c r="F78" i="1"/>
  <c r="G78" i="1" s="1"/>
  <c r="F72" i="1"/>
  <c r="G72" i="1" s="1"/>
  <c r="F69" i="1"/>
  <c r="G69" i="1" s="1"/>
  <c r="F68" i="1"/>
  <c r="G68" i="1" s="1"/>
  <c r="F71" i="1"/>
  <c r="G71" i="1" s="1"/>
  <c r="F70" i="1"/>
  <c r="G70" i="1" s="1"/>
  <c r="F64" i="1"/>
  <c r="G64" i="1" s="1"/>
  <c r="F63" i="1"/>
  <c r="G63" i="1" s="1"/>
  <c r="F62" i="1"/>
  <c r="G62" i="1" s="1"/>
  <c r="F61" i="1"/>
  <c r="G61" i="1" s="1"/>
  <c r="F60" i="1"/>
  <c r="G60" i="1" s="1"/>
  <c r="F56" i="1"/>
  <c r="G56" i="1" s="1"/>
  <c r="F54" i="1"/>
  <c r="G54" i="1" s="1"/>
  <c r="F53" i="1"/>
  <c r="G53" i="1" s="1"/>
  <c r="F52" i="1"/>
  <c r="G52" i="1" s="1"/>
  <c r="F55" i="1"/>
  <c r="G55" i="1" s="1"/>
  <c r="F48" i="1"/>
  <c r="G48" i="1" s="1"/>
  <c r="F47" i="1"/>
  <c r="G47" i="1" s="1"/>
  <c r="F44" i="1"/>
  <c r="G44" i="1" s="1"/>
  <c r="F46" i="1"/>
  <c r="G46" i="1" s="1"/>
  <c r="F45" i="1"/>
  <c r="G45" i="1" s="1"/>
  <c r="F40" i="1"/>
  <c r="G40" i="1" s="1"/>
  <c r="F37" i="1"/>
  <c r="G37" i="1" s="1"/>
  <c r="F36" i="1"/>
  <c r="G36" i="1" s="1"/>
  <c r="F39" i="1"/>
  <c r="G39" i="1" s="1"/>
  <c r="F38" i="1"/>
  <c r="G38" i="1" s="1"/>
  <c r="F28" i="1"/>
  <c r="G28" i="1" s="1"/>
  <c r="F32" i="1"/>
  <c r="G32" i="1" s="1"/>
  <c r="F31" i="1"/>
  <c r="G31" i="1" s="1"/>
  <c r="F29" i="1"/>
  <c r="G29" i="1" s="1"/>
  <c r="F30" i="1"/>
  <c r="G30" i="1" s="1"/>
  <c r="F20" i="1"/>
  <c r="G20" i="1" s="1"/>
  <c r="F16" i="1"/>
  <c r="G16" i="1" s="1"/>
  <c r="F14" i="1"/>
  <c r="G14" i="1" s="1"/>
  <c r="F13" i="1"/>
  <c r="G13" i="1" s="1"/>
  <c r="F12" i="1"/>
  <c r="G12" i="1" s="1"/>
  <c r="F15" i="1"/>
  <c r="G15" i="1" s="1"/>
  <c r="H8" i="1" l="1"/>
  <c r="G22" i="1"/>
  <c r="H4" i="1"/>
  <c r="G7" i="1"/>
  <c r="H6" i="1"/>
  <c r="H47" i="1"/>
  <c r="H53" i="1"/>
  <c r="H70" i="1"/>
  <c r="H79" i="1"/>
  <c r="H85" i="1"/>
  <c r="H15" i="1"/>
  <c r="H16" i="1"/>
  <c r="H39" i="1"/>
  <c r="H45" i="1"/>
  <c r="H48" i="1"/>
  <c r="H54" i="1"/>
  <c r="H62" i="1"/>
  <c r="H71" i="1"/>
  <c r="H78" i="1"/>
  <c r="H80" i="1"/>
  <c r="H87" i="1"/>
  <c r="H14" i="1"/>
  <c r="H40" i="1"/>
  <c r="H61" i="1"/>
  <c r="H12" i="1"/>
  <c r="H36" i="1"/>
  <c r="H46" i="1"/>
  <c r="H55" i="1"/>
  <c r="H56" i="1"/>
  <c r="H63" i="1"/>
  <c r="H68" i="1"/>
  <c r="H76" i="1"/>
  <c r="H86" i="1"/>
  <c r="H88" i="1"/>
  <c r="H38" i="1"/>
  <c r="H72" i="1"/>
  <c r="H13" i="1"/>
  <c r="H28" i="1"/>
  <c r="H37" i="1"/>
  <c r="H44" i="1"/>
  <c r="H52" i="1"/>
  <c r="H60" i="1"/>
  <c r="H64" i="1"/>
  <c r="H69" i="1"/>
  <c r="H77" i="1"/>
  <c r="H84" i="1"/>
  <c r="H20" i="1"/>
  <c r="H30" i="1"/>
  <c r="H29" i="1"/>
  <c r="H31" i="1"/>
  <c r="H32" i="1"/>
  <c r="H94" i="1"/>
  <c r="H95" i="1"/>
  <c r="H92" i="1"/>
  <c r="H93" i="1"/>
  <c r="H96" i="1"/>
</calcChain>
</file>

<file path=xl/sharedStrings.xml><?xml version="1.0" encoding="utf-8"?>
<sst xmlns="http://schemas.openxmlformats.org/spreadsheetml/2006/main" count="517" uniqueCount="61">
  <si>
    <t>タイムスタンプ</t>
  </si>
  <si>
    <t>学年、組(任意)</t>
  </si>
  <si>
    <t>氏名(任意)</t>
  </si>
  <si>
    <t>2.学校は、意欲的に学校行事(運動会・永光祭・展示会・宿泊行事等)、合唱代替行事や特色ある教育活動に取り組んでいる。</t>
  </si>
  <si>
    <t>3.学校は、道徳の授業を大切にするなど、「心の教育」に力を入れている。</t>
  </si>
  <si>
    <t>4.学校は、教室や廊下などの清掃、整理整頓など、学習環境の整備に努めている。</t>
  </si>
  <si>
    <t>5.学校は、学校公開や保護者会、学校行事など、保護者が参観する機会を多く持っている。</t>
  </si>
  <si>
    <t>6.学校は、信頼性の高い評価・評定を行うとともに、生徒の良いところを評価するよう努めている。</t>
  </si>
  <si>
    <t>7.全般的に教員は、教材や指導方法を工夫するなど、分かりやすい授業をするよう努めている。</t>
  </si>
  <si>
    <t>8.学校には、生徒のことで気軽に相談できる。</t>
  </si>
  <si>
    <t>9.生徒は、学校に楽しく登校しており、充実した学校生活を送っている。</t>
  </si>
  <si>
    <t>10.生徒は、生活のきまりやルールを守って学校生活を送っている。</t>
  </si>
  <si>
    <t>11.生徒は、思いやりの心を持ち、良好な人間関係の中で学校生活を送っている。</t>
  </si>
  <si>
    <t>12.授業全般において生徒は、授業が楽しく分かりやすいと言っている。</t>
  </si>
  <si>
    <t>3年3組</t>
  </si>
  <si>
    <t>3年1組</t>
  </si>
  <si>
    <t>1年1組</t>
  </si>
  <si>
    <t>1年2組</t>
  </si>
  <si>
    <t>2年3組</t>
  </si>
  <si>
    <t>3年2組</t>
  </si>
  <si>
    <t>1年3組</t>
  </si>
  <si>
    <t>2年1組</t>
  </si>
  <si>
    <t>2年2組</t>
  </si>
  <si>
    <t>1-1</t>
    <phoneticPr fontId="1"/>
  </si>
  <si>
    <t>1-2</t>
    <phoneticPr fontId="1"/>
  </si>
  <si>
    <t>1-3</t>
    <phoneticPr fontId="1"/>
  </si>
  <si>
    <t>計</t>
    <rPh sb="0" eb="1">
      <t>ケイ</t>
    </rPh>
    <phoneticPr fontId="1"/>
  </si>
  <si>
    <t>％</t>
    <phoneticPr fontId="1"/>
  </si>
  <si>
    <t>とてもそう思う</t>
    <rPh sb="5" eb="6">
      <t>オモ</t>
    </rPh>
    <phoneticPr fontId="1"/>
  </si>
  <si>
    <t>ややそう思う</t>
    <rPh sb="4" eb="5">
      <t>オモ</t>
    </rPh>
    <phoneticPr fontId="1"/>
  </si>
  <si>
    <t>あまり思わない</t>
    <rPh sb="3" eb="4">
      <t>オモ</t>
    </rPh>
    <phoneticPr fontId="1"/>
  </si>
  <si>
    <t>全く思わない</t>
    <rPh sb="0" eb="1">
      <t>マッタ</t>
    </rPh>
    <rPh sb="2" eb="3">
      <t>オモ</t>
    </rPh>
    <phoneticPr fontId="1"/>
  </si>
  <si>
    <t>わからない</t>
    <phoneticPr fontId="1"/>
  </si>
  <si>
    <t>学校評価アンケート集計結果　１年</t>
    <rPh sb="0" eb="2">
      <t>ガッコウ</t>
    </rPh>
    <rPh sb="2" eb="4">
      <t>ヒョウカ</t>
    </rPh>
    <rPh sb="9" eb="11">
      <t>シュウケイ</t>
    </rPh>
    <rPh sb="11" eb="13">
      <t>ケッカ</t>
    </rPh>
    <rPh sb="15" eb="16">
      <t>ネン</t>
    </rPh>
    <phoneticPr fontId="1"/>
  </si>
  <si>
    <t>学校評価アンケート集計結果　2年</t>
    <rPh sb="0" eb="2">
      <t>ガッコウ</t>
    </rPh>
    <rPh sb="2" eb="4">
      <t>ヒョウカ</t>
    </rPh>
    <rPh sb="9" eb="11">
      <t>シュウケイ</t>
    </rPh>
    <rPh sb="11" eb="13">
      <t>ケッカ</t>
    </rPh>
    <phoneticPr fontId="1"/>
  </si>
  <si>
    <t>2-1</t>
    <phoneticPr fontId="1"/>
  </si>
  <si>
    <t>2-2</t>
    <phoneticPr fontId="1"/>
  </si>
  <si>
    <t>2-3</t>
    <phoneticPr fontId="1"/>
  </si>
  <si>
    <t>学校評価アンケート集計結果　3年</t>
    <rPh sb="0" eb="2">
      <t>ガッコウ</t>
    </rPh>
    <rPh sb="2" eb="4">
      <t>ヒョウカ</t>
    </rPh>
    <rPh sb="9" eb="11">
      <t>シュウケイ</t>
    </rPh>
    <rPh sb="11" eb="13">
      <t>ケッカ</t>
    </rPh>
    <phoneticPr fontId="1"/>
  </si>
  <si>
    <t>3-1</t>
    <phoneticPr fontId="1"/>
  </si>
  <si>
    <t>3-2</t>
    <phoneticPr fontId="1"/>
  </si>
  <si>
    <t>3-3</t>
    <phoneticPr fontId="1"/>
  </si>
  <si>
    <t>学校評価アンケート集計結果　全体</t>
    <rPh sb="0" eb="2">
      <t>ガッコウ</t>
    </rPh>
    <rPh sb="2" eb="4">
      <t>ヒョウカ</t>
    </rPh>
    <rPh sb="9" eb="11">
      <t>シュウケイ</t>
    </rPh>
    <rPh sb="11" eb="13">
      <t>ケッカ</t>
    </rPh>
    <rPh sb="14" eb="16">
      <t>ゼンタイ</t>
    </rPh>
    <phoneticPr fontId="1"/>
  </si>
  <si>
    <t>1.学校は、保護者会、学校だより、ホームページなどで教育方針や教育計画などを分かりやすく保護者に伝えている。</t>
  </si>
  <si>
    <t>第１学年</t>
    <rPh sb="0" eb="1">
      <t>ダイ</t>
    </rPh>
    <rPh sb="2" eb="4">
      <t>ガクネン</t>
    </rPh>
    <phoneticPr fontId="1"/>
  </si>
  <si>
    <t>第２学年</t>
    <rPh sb="0" eb="1">
      <t>ダイ</t>
    </rPh>
    <rPh sb="2" eb="4">
      <t>ガクネン</t>
    </rPh>
    <phoneticPr fontId="1"/>
  </si>
  <si>
    <t>第３学年</t>
    <rPh sb="0" eb="1">
      <t>ダイ</t>
    </rPh>
    <rPh sb="2" eb="4">
      <t>ガクネン</t>
    </rPh>
    <phoneticPr fontId="1"/>
  </si>
  <si>
    <t>全体</t>
    <rPh sb="0" eb="2">
      <t>ゼンタイ</t>
    </rPh>
    <phoneticPr fontId="1"/>
  </si>
  <si>
    <t>2.学校は、意欲的に学校行事(運動会・永光祭・展示会・宿泊行事等)、特色ある教育活動に取り組んでいる。</t>
  </si>
  <si>
    <t>金 剣龍</t>
  </si>
  <si>
    <t>藤沢　昭太</t>
  </si>
  <si>
    <t>池田</t>
  </si>
  <si>
    <t>平山大幹</t>
  </si>
  <si>
    <t>佐々木　陸雲</t>
  </si>
  <si>
    <t>浪岡千尋</t>
  </si>
  <si>
    <t>川口愛華</t>
  </si>
  <si>
    <t>矢口　鼓太良</t>
  </si>
  <si>
    <t>小室理愛</t>
  </si>
  <si>
    <t>山本天思</t>
  </si>
  <si>
    <t>早津</t>
  </si>
  <si>
    <r>
      <t xml:space="preserve">令和５年度多摩市立多摩永山中学校学校評価アンケート集計結果  </t>
    </r>
    <r>
      <rPr>
        <b/>
        <sz val="14"/>
        <color theme="1"/>
        <rFont val="BIZ UDゴシック"/>
        <family val="3"/>
        <charset val="128"/>
      </rPr>
      <t>ホームページにも掲載しました。ぜひご覧ください。</t>
    </r>
    <rPh sb="0" eb="2">
      <t>レイワ</t>
    </rPh>
    <rPh sb="3" eb="5">
      <t>ネンド</t>
    </rPh>
    <rPh sb="5" eb="16">
      <t>タマ</t>
    </rPh>
    <rPh sb="16" eb="18">
      <t>ガッコウ</t>
    </rPh>
    <rPh sb="18" eb="20">
      <t>ヒョウカ</t>
    </rPh>
    <rPh sb="25" eb="27">
      <t>シュウケイ</t>
    </rPh>
    <rPh sb="27" eb="29">
      <t>ケッカ</t>
    </rPh>
    <rPh sb="39" eb="41">
      <t>ケイサイ</t>
    </rPh>
    <rPh sb="49" eb="50">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</si>
</sst>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sz val="11"/>
      <color theme="0"/>
      <name val="游ゴシック"/>
      <family val="2"/>
      <scheme val="minor"/>
    </font>
    <font>
      <sz val="12"/>
      <color theme="1"/>
      <name val="游ゴシック"/>
      <family val="2"/>
      <scheme val="minor"/>
    </font>
    <font>
      <sz val="16"/>
      <color theme="1"/>
      <name val="游ゴシック"/>
      <family val="2"/>
      <scheme val="minor"/>
    </font>
    <font>
      <sz val="26"/>
      <color theme="1"/>
      <name val="游ゴシック"/>
      <family val="2"/>
      <scheme val="minor"/>
    </font>
    <font>
      <sz val="16"/>
      <color theme="1"/>
      <name val="游ゴシック"/>
      <family val="3"/>
      <charset val="128"/>
      <scheme val="minor"/>
    </font>
    <font>
      <b/>
      <sz val="26"/>
      <color theme="1"/>
      <name val="BIZ UDゴシック"/>
      <family val="3"/>
      <charset val="128"/>
    </font>
    <font>
      <b/>
      <sz val="14"/>
      <color theme="1"/>
      <name val="BIZ UD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22" fontId="0" fillId="0" borderId="0" xfId="0" applyNumberFormat="1"/>
    <xf numFmtId="49" fontId="0" fillId="0" borderId="1" xfId="0" applyNumberFormat="1" applyBorder="1"/>
    <xf numFmtId="49" fontId="0" fillId="0" borderId="1" xfId="0" applyNumberFormat="1" applyBorder="1" applyAlignment="1">
      <alignment horizontal="center"/>
    </xf>
    <xf numFmtId="0" fontId="0" fillId="0" borderId="1" xfId="0" applyBorder="1"/>
    <xf numFmtId="0" fontId="0" fillId="0" borderId="1" xfId="0" applyBorder="1" applyAlignment="1">
      <alignment horizontal="right"/>
    </xf>
    <xf numFmtId="0" fontId="2" fillId="0" borderId="0" xfId="0" applyFont="1"/>
    <xf numFmtId="0" fontId="3" fillId="0" borderId="0" xfId="0" applyFont="1"/>
    <xf numFmtId="0" fontId="0" fillId="0" borderId="0" xfId="0" applyAlignme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'1年'!$B$12:$B$16</c:f>
              <c:strCache>
                <c:ptCount val="5"/>
                <c:pt idx="0">
                  <c:v>とてもそう思う</c:v>
                </c:pt>
                <c:pt idx="1">
                  <c:v>ややそう思う</c:v>
                </c:pt>
                <c:pt idx="2">
                  <c:v>あまり思わない</c:v>
                </c:pt>
                <c:pt idx="3">
                  <c:v>全く思わない</c:v>
                </c:pt>
                <c:pt idx="4">
                  <c:v>わからない</c:v>
                </c:pt>
              </c:strCache>
            </c:strRef>
          </c:cat>
          <c:val>
            <c:numRef>
              <c:f>'1年'!$H$12:$H$16</c:f>
              <c:numCache>
                <c:formatCode>General</c:formatCode>
                <c:ptCount val="5"/>
                <c:pt idx="0">
                  <c:v>81.818181818181827</c:v>
                </c:pt>
                <c:pt idx="1">
                  <c:v>9.0909090909090917</c:v>
                </c:pt>
                <c:pt idx="2">
                  <c:v>0</c:v>
                </c:pt>
                <c:pt idx="3">
                  <c:v>9.0909090909090917</c:v>
                </c:pt>
                <c:pt idx="4">
                  <c:v>0</c:v>
                </c:pt>
              </c:numCache>
            </c:numRef>
          </c:val>
          <c:extLst>
            <c:ext xmlns:c16="http://schemas.microsoft.com/office/drawing/2014/chart" uri="{C3380CC4-5D6E-409C-BE32-E72D297353CC}">
              <c16:uniqueId val="{00000000-AFEC-41A9-A0A6-7238CA38308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'1年'!$B$76:$B$80</c:f>
              <c:strCache>
                <c:ptCount val="5"/>
                <c:pt idx="0">
                  <c:v>とてもそう思う</c:v>
                </c:pt>
                <c:pt idx="1">
                  <c:v>ややそう思う</c:v>
                </c:pt>
                <c:pt idx="2">
                  <c:v>あまり思わない</c:v>
                </c:pt>
                <c:pt idx="3">
                  <c:v>全く思わない</c:v>
                </c:pt>
                <c:pt idx="4">
                  <c:v>わからない</c:v>
                </c:pt>
              </c:strCache>
            </c:strRef>
          </c:cat>
          <c:val>
            <c:numRef>
              <c:f>'1年'!$H$76:$H$80</c:f>
              <c:numCache>
                <c:formatCode>General</c:formatCode>
                <c:ptCount val="5"/>
                <c:pt idx="0">
                  <c:v>18.181818181818183</c:v>
                </c:pt>
                <c:pt idx="1">
                  <c:v>63.636363636363633</c:v>
                </c:pt>
                <c:pt idx="2">
                  <c:v>0</c:v>
                </c:pt>
                <c:pt idx="3">
                  <c:v>9.0909090909090917</c:v>
                </c:pt>
                <c:pt idx="4">
                  <c:v>9.0909090909090917</c:v>
                </c:pt>
              </c:numCache>
            </c:numRef>
          </c:val>
          <c:extLst>
            <c:ext xmlns:c16="http://schemas.microsoft.com/office/drawing/2014/chart" uri="{C3380CC4-5D6E-409C-BE32-E72D297353CC}">
              <c16:uniqueId val="{00000000-17C3-4618-A538-D7CA0853A03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'1年'!$B$84:$B$88</c:f>
              <c:strCache>
                <c:ptCount val="5"/>
                <c:pt idx="0">
                  <c:v>とてもそう思う</c:v>
                </c:pt>
                <c:pt idx="1">
                  <c:v>ややそう思う</c:v>
                </c:pt>
                <c:pt idx="2">
                  <c:v>あまり思わない</c:v>
                </c:pt>
                <c:pt idx="3">
                  <c:v>全く思わない</c:v>
                </c:pt>
                <c:pt idx="4">
                  <c:v>わからない</c:v>
                </c:pt>
              </c:strCache>
            </c:strRef>
          </c:cat>
          <c:val>
            <c:numRef>
              <c:f>'1年'!$H$84:$H$88</c:f>
              <c:numCache>
                <c:formatCode>General</c:formatCode>
                <c:ptCount val="5"/>
                <c:pt idx="0">
                  <c:v>36.363636363636367</c:v>
                </c:pt>
                <c:pt idx="1">
                  <c:v>45.454545454545453</c:v>
                </c:pt>
                <c:pt idx="2">
                  <c:v>0</c:v>
                </c:pt>
                <c:pt idx="3">
                  <c:v>9.0909090909090917</c:v>
                </c:pt>
                <c:pt idx="4">
                  <c:v>9.0909090909090917</c:v>
                </c:pt>
              </c:numCache>
            </c:numRef>
          </c:val>
          <c:extLst>
            <c:ext xmlns:c16="http://schemas.microsoft.com/office/drawing/2014/chart" uri="{C3380CC4-5D6E-409C-BE32-E72D297353CC}">
              <c16:uniqueId val="{00000000-B578-49E6-8BAE-4DBBAEE8C19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'1年'!$B$92:$B$96</c:f>
              <c:strCache>
                <c:ptCount val="5"/>
                <c:pt idx="0">
                  <c:v>とてもそう思う</c:v>
                </c:pt>
                <c:pt idx="1">
                  <c:v>ややそう思う</c:v>
                </c:pt>
                <c:pt idx="2">
                  <c:v>あまり思わない</c:v>
                </c:pt>
                <c:pt idx="3">
                  <c:v>全く思わない</c:v>
                </c:pt>
                <c:pt idx="4">
                  <c:v>わからない</c:v>
                </c:pt>
              </c:strCache>
            </c:strRef>
          </c:cat>
          <c:val>
            <c:numRef>
              <c:f>'1年'!$H$92:$H$96</c:f>
              <c:numCache>
                <c:formatCode>General</c:formatCode>
                <c:ptCount val="5"/>
                <c:pt idx="0">
                  <c:v>36.363636363636367</c:v>
                </c:pt>
                <c:pt idx="1">
                  <c:v>27.27272727272727</c:v>
                </c:pt>
                <c:pt idx="2">
                  <c:v>18.181818181818183</c:v>
                </c:pt>
                <c:pt idx="3">
                  <c:v>18.181818181818183</c:v>
                </c:pt>
                <c:pt idx="4">
                  <c:v>0</c:v>
                </c:pt>
              </c:numCache>
            </c:numRef>
          </c:val>
          <c:extLst>
            <c:ext xmlns:c16="http://schemas.microsoft.com/office/drawing/2014/chart" uri="{C3380CC4-5D6E-409C-BE32-E72D297353CC}">
              <c16:uniqueId val="{00000000-B2F9-4D15-A687-AD9630A8748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'2年'!$B$12:$B$16</c:f>
              <c:strCache>
                <c:ptCount val="5"/>
                <c:pt idx="0">
                  <c:v>とてもそう思う</c:v>
                </c:pt>
                <c:pt idx="1">
                  <c:v>ややそう思う</c:v>
                </c:pt>
                <c:pt idx="2">
                  <c:v>あまり思わない</c:v>
                </c:pt>
                <c:pt idx="3">
                  <c:v>全く思わない</c:v>
                </c:pt>
                <c:pt idx="4">
                  <c:v>わからない</c:v>
                </c:pt>
              </c:strCache>
            </c:strRef>
          </c:cat>
          <c:val>
            <c:numRef>
              <c:f>'2年'!$H$12:$H$16</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A65C-41EC-91C8-BFE4ADCEE11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'2年'!$B$4:$B$8</c:f>
              <c:strCache>
                <c:ptCount val="5"/>
                <c:pt idx="0">
                  <c:v>とてもそう思う</c:v>
                </c:pt>
                <c:pt idx="1">
                  <c:v>ややそう思う</c:v>
                </c:pt>
                <c:pt idx="2">
                  <c:v>あまり思わない</c:v>
                </c:pt>
                <c:pt idx="3">
                  <c:v>全く思わない</c:v>
                </c:pt>
                <c:pt idx="4">
                  <c:v>わからない</c:v>
                </c:pt>
              </c:strCache>
            </c:strRef>
          </c:cat>
          <c:val>
            <c:numRef>
              <c:f>'2年'!$H$4:$H$8</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7962-4933-B29A-3DCC61099F2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'2年'!$B$20:$B$24</c:f>
              <c:strCache>
                <c:ptCount val="5"/>
                <c:pt idx="0">
                  <c:v>とてもそう思う</c:v>
                </c:pt>
                <c:pt idx="1">
                  <c:v>ややそう思う</c:v>
                </c:pt>
                <c:pt idx="2">
                  <c:v>あまり思わない</c:v>
                </c:pt>
                <c:pt idx="3">
                  <c:v>全く思わない</c:v>
                </c:pt>
                <c:pt idx="4">
                  <c:v>わからない</c:v>
                </c:pt>
              </c:strCache>
            </c:strRef>
          </c:cat>
          <c:val>
            <c:numRef>
              <c:f>'2年'!$H$20:$H$24</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5767-4C68-9ABB-90BA390107AC}"/>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'2年'!$B$28:$B$32</c:f>
              <c:strCache>
                <c:ptCount val="5"/>
                <c:pt idx="0">
                  <c:v>とてもそう思う</c:v>
                </c:pt>
                <c:pt idx="1">
                  <c:v>ややそう思う</c:v>
                </c:pt>
                <c:pt idx="2">
                  <c:v>あまり思わない</c:v>
                </c:pt>
                <c:pt idx="3">
                  <c:v>全く思わない</c:v>
                </c:pt>
                <c:pt idx="4">
                  <c:v>わからない</c:v>
                </c:pt>
              </c:strCache>
            </c:strRef>
          </c:cat>
          <c:val>
            <c:numRef>
              <c:f>'2年'!$H$28:$H$32</c:f>
              <c:numCache>
                <c:formatCode>General</c:formatCode>
                <c:ptCount val="5"/>
                <c:pt idx="0">
                  <c:v>25</c:v>
                </c:pt>
                <c:pt idx="1">
                  <c:v>25</c:v>
                </c:pt>
                <c:pt idx="2">
                  <c:v>25</c:v>
                </c:pt>
                <c:pt idx="3">
                  <c:v>0</c:v>
                </c:pt>
                <c:pt idx="4">
                  <c:v>25</c:v>
                </c:pt>
              </c:numCache>
            </c:numRef>
          </c:val>
          <c:extLst>
            <c:ext xmlns:c16="http://schemas.microsoft.com/office/drawing/2014/chart" uri="{C3380CC4-5D6E-409C-BE32-E72D297353CC}">
              <c16:uniqueId val="{00000000-5018-449D-9F0C-A573ED58FD1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'2年'!$B$36:$B$40</c:f>
              <c:strCache>
                <c:ptCount val="5"/>
                <c:pt idx="0">
                  <c:v>とてもそう思う</c:v>
                </c:pt>
                <c:pt idx="1">
                  <c:v>ややそう思う</c:v>
                </c:pt>
                <c:pt idx="2">
                  <c:v>あまり思わない</c:v>
                </c:pt>
                <c:pt idx="3">
                  <c:v>全く思わない</c:v>
                </c:pt>
                <c:pt idx="4">
                  <c:v>わからない</c:v>
                </c:pt>
              </c:strCache>
            </c:strRef>
          </c:cat>
          <c:val>
            <c:numRef>
              <c:f>'2年'!$H$36:$H$40</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0178-4ACC-89FD-E83B1E3ADD71}"/>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'2年'!$B$44:$B$48</c:f>
              <c:strCache>
                <c:ptCount val="5"/>
                <c:pt idx="0">
                  <c:v>とてもそう思う</c:v>
                </c:pt>
                <c:pt idx="1">
                  <c:v>ややそう思う</c:v>
                </c:pt>
                <c:pt idx="2">
                  <c:v>あまり思わない</c:v>
                </c:pt>
                <c:pt idx="3">
                  <c:v>全く思わない</c:v>
                </c:pt>
                <c:pt idx="4">
                  <c:v>わからない</c:v>
                </c:pt>
              </c:strCache>
            </c:strRef>
          </c:cat>
          <c:val>
            <c:numRef>
              <c:f>'2年'!$H$44:$H$48</c:f>
              <c:numCache>
                <c:formatCode>General</c:formatCode>
                <c:ptCount val="5"/>
                <c:pt idx="0">
                  <c:v>25</c:v>
                </c:pt>
                <c:pt idx="1">
                  <c:v>50</c:v>
                </c:pt>
                <c:pt idx="2">
                  <c:v>25</c:v>
                </c:pt>
                <c:pt idx="3">
                  <c:v>0</c:v>
                </c:pt>
                <c:pt idx="4">
                  <c:v>0</c:v>
                </c:pt>
              </c:numCache>
            </c:numRef>
          </c:val>
          <c:extLst>
            <c:ext xmlns:c16="http://schemas.microsoft.com/office/drawing/2014/chart" uri="{C3380CC4-5D6E-409C-BE32-E72D297353CC}">
              <c16:uniqueId val="{00000000-68B3-4D1C-AED0-508B7874F77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'2年'!$B$52:$B$56</c:f>
              <c:strCache>
                <c:ptCount val="5"/>
                <c:pt idx="0">
                  <c:v>とてもそう思う</c:v>
                </c:pt>
                <c:pt idx="1">
                  <c:v>ややそう思う</c:v>
                </c:pt>
                <c:pt idx="2">
                  <c:v>あまり思わない</c:v>
                </c:pt>
                <c:pt idx="3">
                  <c:v>全く思わない</c:v>
                </c:pt>
                <c:pt idx="4">
                  <c:v>わからない</c:v>
                </c:pt>
              </c:strCache>
            </c:strRef>
          </c:cat>
          <c:val>
            <c:numRef>
              <c:f>'2年'!$H$52:$H$56</c:f>
              <c:numCache>
                <c:formatCode>General</c:formatCode>
                <c:ptCount val="5"/>
                <c:pt idx="0">
                  <c:v>0</c:v>
                </c:pt>
                <c:pt idx="1">
                  <c:v>75</c:v>
                </c:pt>
                <c:pt idx="2">
                  <c:v>25</c:v>
                </c:pt>
                <c:pt idx="3">
                  <c:v>0</c:v>
                </c:pt>
                <c:pt idx="4">
                  <c:v>0</c:v>
                </c:pt>
              </c:numCache>
            </c:numRef>
          </c:val>
          <c:extLst>
            <c:ext xmlns:c16="http://schemas.microsoft.com/office/drawing/2014/chart" uri="{C3380CC4-5D6E-409C-BE32-E72D297353CC}">
              <c16:uniqueId val="{00000000-162C-4397-863F-C2BD636F58D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'1年'!$B$4:$B$8</c:f>
              <c:strCache>
                <c:ptCount val="5"/>
                <c:pt idx="0">
                  <c:v>とてもそう思う</c:v>
                </c:pt>
                <c:pt idx="1">
                  <c:v>ややそう思う</c:v>
                </c:pt>
                <c:pt idx="2">
                  <c:v>あまり思わない</c:v>
                </c:pt>
                <c:pt idx="3">
                  <c:v>全く思わない</c:v>
                </c:pt>
                <c:pt idx="4">
                  <c:v>わからない</c:v>
                </c:pt>
              </c:strCache>
            </c:strRef>
          </c:cat>
          <c:val>
            <c:numRef>
              <c:f>'1年'!$H$4:$H$8</c:f>
              <c:numCache>
                <c:formatCode>General</c:formatCode>
                <c:ptCount val="5"/>
                <c:pt idx="0">
                  <c:v>45.454545454545453</c:v>
                </c:pt>
                <c:pt idx="1">
                  <c:v>45.454545454545453</c:v>
                </c:pt>
                <c:pt idx="2">
                  <c:v>0</c:v>
                </c:pt>
                <c:pt idx="3">
                  <c:v>0</c:v>
                </c:pt>
                <c:pt idx="4">
                  <c:v>9.0909090909090917</c:v>
                </c:pt>
              </c:numCache>
            </c:numRef>
          </c:val>
          <c:extLst>
            <c:ext xmlns:c16="http://schemas.microsoft.com/office/drawing/2014/chart" uri="{C3380CC4-5D6E-409C-BE32-E72D297353CC}">
              <c16:uniqueId val="{00000000-0E3B-46D6-AE17-D8EC9C65EDAF}"/>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'2年'!$B$60:$B$64</c:f>
              <c:strCache>
                <c:ptCount val="5"/>
                <c:pt idx="0">
                  <c:v>とてもそう思う</c:v>
                </c:pt>
                <c:pt idx="1">
                  <c:v>ややそう思う</c:v>
                </c:pt>
                <c:pt idx="2">
                  <c:v>あまり思わない</c:v>
                </c:pt>
                <c:pt idx="3">
                  <c:v>全く思わない</c:v>
                </c:pt>
                <c:pt idx="4">
                  <c:v>わからない</c:v>
                </c:pt>
              </c:strCache>
            </c:strRef>
          </c:cat>
          <c:val>
            <c:numRef>
              <c:f>'2年'!$H$60:$H$64</c:f>
              <c:numCache>
                <c:formatCode>General</c:formatCode>
                <c:ptCount val="5"/>
                <c:pt idx="0">
                  <c:v>75</c:v>
                </c:pt>
                <c:pt idx="1">
                  <c:v>25</c:v>
                </c:pt>
                <c:pt idx="2">
                  <c:v>0</c:v>
                </c:pt>
                <c:pt idx="3">
                  <c:v>0</c:v>
                </c:pt>
                <c:pt idx="4">
                  <c:v>0</c:v>
                </c:pt>
              </c:numCache>
            </c:numRef>
          </c:val>
          <c:extLst>
            <c:ext xmlns:c16="http://schemas.microsoft.com/office/drawing/2014/chart" uri="{C3380CC4-5D6E-409C-BE32-E72D297353CC}">
              <c16:uniqueId val="{00000000-1515-4310-9003-519A8542A9A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'2年'!$B$68:$B$72</c:f>
              <c:strCache>
                <c:ptCount val="5"/>
                <c:pt idx="0">
                  <c:v>とてもそう思う</c:v>
                </c:pt>
                <c:pt idx="1">
                  <c:v>ややそう思う</c:v>
                </c:pt>
                <c:pt idx="2">
                  <c:v>あまり思わない</c:v>
                </c:pt>
                <c:pt idx="3">
                  <c:v>全く思わない</c:v>
                </c:pt>
                <c:pt idx="4">
                  <c:v>わからない</c:v>
                </c:pt>
              </c:strCache>
            </c:strRef>
          </c:cat>
          <c:val>
            <c:numRef>
              <c:f>'2年'!$H$68:$H$72</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987A-420A-90C7-835ECA5F231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'2年'!$B$76:$B$80</c:f>
              <c:strCache>
                <c:ptCount val="5"/>
                <c:pt idx="0">
                  <c:v>とてもそう思う</c:v>
                </c:pt>
                <c:pt idx="1">
                  <c:v>ややそう思う</c:v>
                </c:pt>
                <c:pt idx="2">
                  <c:v>あまり思わない</c:v>
                </c:pt>
                <c:pt idx="3">
                  <c:v>全く思わない</c:v>
                </c:pt>
                <c:pt idx="4">
                  <c:v>わからない</c:v>
                </c:pt>
              </c:strCache>
            </c:strRef>
          </c:cat>
          <c:val>
            <c:numRef>
              <c:f>'2年'!$H$76:$H$80</c:f>
              <c:numCache>
                <c:formatCode>General</c:formatCode>
                <c:ptCount val="5"/>
                <c:pt idx="0">
                  <c:v>75</c:v>
                </c:pt>
                <c:pt idx="1">
                  <c:v>25</c:v>
                </c:pt>
                <c:pt idx="2">
                  <c:v>0</c:v>
                </c:pt>
                <c:pt idx="3">
                  <c:v>0</c:v>
                </c:pt>
                <c:pt idx="4">
                  <c:v>0</c:v>
                </c:pt>
              </c:numCache>
            </c:numRef>
          </c:val>
          <c:extLst>
            <c:ext xmlns:c16="http://schemas.microsoft.com/office/drawing/2014/chart" uri="{C3380CC4-5D6E-409C-BE32-E72D297353CC}">
              <c16:uniqueId val="{00000000-9EA0-4BB4-A622-F8D98A35708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'2年'!$B$84:$B$88</c:f>
              <c:strCache>
                <c:ptCount val="5"/>
                <c:pt idx="0">
                  <c:v>とてもそう思う</c:v>
                </c:pt>
                <c:pt idx="1">
                  <c:v>ややそう思う</c:v>
                </c:pt>
                <c:pt idx="2">
                  <c:v>あまり思わない</c:v>
                </c:pt>
                <c:pt idx="3">
                  <c:v>全く思わない</c:v>
                </c:pt>
                <c:pt idx="4">
                  <c:v>わからない</c:v>
                </c:pt>
              </c:strCache>
            </c:strRef>
          </c:cat>
          <c:val>
            <c:numRef>
              <c:f>'2年'!$H$84:$H$88</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43CA-45FD-AC71-C0111756A17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'2年'!$B$92:$B$96</c:f>
              <c:strCache>
                <c:ptCount val="5"/>
                <c:pt idx="0">
                  <c:v>とてもそう思う</c:v>
                </c:pt>
                <c:pt idx="1">
                  <c:v>ややそう思う</c:v>
                </c:pt>
                <c:pt idx="2">
                  <c:v>あまり思わない</c:v>
                </c:pt>
                <c:pt idx="3">
                  <c:v>全く思わない</c:v>
                </c:pt>
                <c:pt idx="4">
                  <c:v>わからない</c:v>
                </c:pt>
              </c:strCache>
            </c:strRef>
          </c:cat>
          <c:val>
            <c:numRef>
              <c:f>'2年'!$H$92:$H$96</c:f>
              <c:numCache>
                <c:formatCode>General</c:formatCode>
                <c:ptCount val="5"/>
                <c:pt idx="0">
                  <c:v>0</c:v>
                </c:pt>
                <c:pt idx="1">
                  <c:v>75</c:v>
                </c:pt>
                <c:pt idx="2">
                  <c:v>25</c:v>
                </c:pt>
                <c:pt idx="3">
                  <c:v>0</c:v>
                </c:pt>
                <c:pt idx="4">
                  <c:v>0</c:v>
                </c:pt>
              </c:numCache>
            </c:numRef>
          </c:val>
          <c:extLst>
            <c:ext xmlns:c16="http://schemas.microsoft.com/office/drawing/2014/chart" uri="{C3380CC4-5D6E-409C-BE32-E72D297353CC}">
              <c16:uniqueId val="{00000000-B5CE-4684-A745-981BBF8F8B4B}"/>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'3年'!$B$12:$B$16</c:f>
              <c:strCache>
                <c:ptCount val="5"/>
                <c:pt idx="0">
                  <c:v>とてもそう思う</c:v>
                </c:pt>
                <c:pt idx="1">
                  <c:v>ややそう思う</c:v>
                </c:pt>
                <c:pt idx="2">
                  <c:v>あまり思わない</c:v>
                </c:pt>
                <c:pt idx="3">
                  <c:v>全く思わない</c:v>
                </c:pt>
                <c:pt idx="4">
                  <c:v>わからない</c:v>
                </c:pt>
              </c:strCache>
            </c:strRef>
          </c:cat>
          <c:val>
            <c:numRef>
              <c:f>'3年'!$H$12:$H$16</c:f>
              <c:numCache>
                <c:formatCode>General</c:formatCode>
                <c:ptCount val="5"/>
                <c:pt idx="0">
                  <c:v>90</c:v>
                </c:pt>
                <c:pt idx="1">
                  <c:v>10</c:v>
                </c:pt>
                <c:pt idx="2">
                  <c:v>0</c:v>
                </c:pt>
                <c:pt idx="3">
                  <c:v>0</c:v>
                </c:pt>
                <c:pt idx="4">
                  <c:v>0</c:v>
                </c:pt>
              </c:numCache>
            </c:numRef>
          </c:val>
          <c:extLst>
            <c:ext xmlns:c16="http://schemas.microsoft.com/office/drawing/2014/chart" uri="{C3380CC4-5D6E-409C-BE32-E72D297353CC}">
              <c16:uniqueId val="{00000000-D1F1-4B73-8AC4-32736B7A596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'3年'!$B$4:$B$8</c:f>
              <c:strCache>
                <c:ptCount val="5"/>
                <c:pt idx="0">
                  <c:v>とてもそう思う</c:v>
                </c:pt>
                <c:pt idx="1">
                  <c:v>ややそう思う</c:v>
                </c:pt>
                <c:pt idx="2">
                  <c:v>あまり思わない</c:v>
                </c:pt>
                <c:pt idx="3">
                  <c:v>全く思わない</c:v>
                </c:pt>
                <c:pt idx="4">
                  <c:v>わからない</c:v>
                </c:pt>
              </c:strCache>
            </c:strRef>
          </c:cat>
          <c:val>
            <c:numRef>
              <c:f>'3年'!$H$4:$H$8</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5BAD-477A-956D-A9B986FBECA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'3年'!$B$20:$B$24</c:f>
              <c:strCache>
                <c:ptCount val="5"/>
                <c:pt idx="0">
                  <c:v>とてもそう思う</c:v>
                </c:pt>
                <c:pt idx="1">
                  <c:v>ややそう思う</c:v>
                </c:pt>
                <c:pt idx="2">
                  <c:v>あまり思わない</c:v>
                </c:pt>
                <c:pt idx="3">
                  <c:v>全く思わない</c:v>
                </c:pt>
                <c:pt idx="4">
                  <c:v>わからない</c:v>
                </c:pt>
              </c:strCache>
            </c:strRef>
          </c:cat>
          <c:val>
            <c:numRef>
              <c:f>'3年'!$H$20:$H$24</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AB1C-4F85-9286-FB44F59D84E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'3年'!$B$28:$B$32</c:f>
              <c:strCache>
                <c:ptCount val="5"/>
                <c:pt idx="0">
                  <c:v>とてもそう思う</c:v>
                </c:pt>
                <c:pt idx="1">
                  <c:v>ややそう思う</c:v>
                </c:pt>
                <c:pt idx="2">
                  <c:v>あまり思わない</c:v>
                </c:pt>
                <c:pt idx="3">
                  <c:v>全く思わない</c:v>
                </c:pt>
                <c:pt idx="4">
                  <c:v>わからない</c:v>
                </c:pt>
              </c:strCache>
            </c:strRef>
          </c:cat>
          <c:val>
            <c:numRef>
              <c:f>'3年'!$H$28:$H$32</c:f>
              <c:numCache>
                <c:formatCode>General</c:formatCode>
                <c:ptCount val="5"/>
                <c:pt idx="0">
                  <c:v>60</c:v>
                </c:pt>
                <c:pt idx="1">
                  <c:v>30</c:v>
                </c:pt>
                <c:pt idx="2">
                  <c:v>10</c:v>
                </c:pt>
                <c:pt idx="3">
                  <c:v>0</c:v>
                </c:pt>
                <c:pt idx="4">
                  <c:v>0</c:v>
                </c:pt>
              </c:numCache>
            </c:numRef>
          </c:val>
          <c:extLst>
            <c:ext xmlns:c16="http://schemas.microsoft.com/office/drawing/2014/chart" uri="{C3380CC4-5D6E-409C-BE32-E72D297353CC}">
              <c16:uniqueId val="{00000000-B94E-4051-8720-CC189FDBDEFC}"/>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'3年'!$B$36:$B$40</c:f>
              <c:strCache>
                <c:ptCount val="5"/>
                <c:pt idx="0">
                  <c:v>とてもそう思う</c:v>
                </c:pt>
                <c:pt idx="1">
                  <c:v>ややそう思う</c:v>
                </c:pt>
                <c:pt idx="2">
                  <c:v>あまり思わない</c:v>
                </c:pt>
                <c:pt idx="3">
                  <c:v>全く思わない</c:v>
                </c:pt>
                <c:pt idx="4">
                  <c:v>わからない</c:v>
                </c:pt>
              </c:strCache>
            </c:strRef>
          </c:cat>
          <c:val>
            <c:numRef>
              <c:f>'3年'!$H$36:$H$40</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2850-4A68-B8C3-CD2636394D9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'1年'!$B$20:$B$24</c:f>
              <c:strCache>
                <c:ptCount val="5"/>
                <c:pt idx="0">
                  <c:v>とてもそう思う</c:v>
                </c:pt>
                <c:pt idx="1">
                  <c:v>ややそう思う</c:v>
                </c:pt>
                <c:pt idx="2">
                  <c:v>あまり思わない</c:v>
                </c:pt>
                <c:pt idx="3">
                  <c:v>全く思わない</c:v>
                </c:pt>
                <c:pt idx="4">
                  <c:v>わからない</c:v>
                </c:pt>
              </c:strCache>
            </c:strRef>
          </c:cat>
          <c:val>
            <c:numRef>
              <c:f>'1年'!$H$20:$H$24</c:f>
              <c:numCache>
                <c:formatCode>General</c:formatCode>
                <c:ptCount val="5"/>
                <c:pt idx="0">
                  <c:v>36.363636363636367</c:v>
                </c:pt>
                <c:pt idx="1">
                  <c:v>45.454545454545453</c:v>
                </c:pt>
                <c:pt idx="2">
                  <c:v>0</c:v>
                </c:pt>
                <c:pt idx="3">
                  <c:v>9.0909090909090917</c:v>
                </c:pt>
                <c:pt idx="4">
                  <c:v>9.0909090909090917</c:v>
                </c:pt>
              </c:numCache>
            </c:numRef>
          </c:val>
          <c:extLst>
            <c:ext xmlns:c16="http://schemas.microsoft.com/office/drawing/2014/chart" uri="{C3380CC4-5D6E-409C-BE32-E72D297353CC}">
              <c16:uniqueId val="{00000000-2DB5-4C5F-A375-36DD350F196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'3年'!$B$44:$B$48</c:f>
              <c:strCache>
                <c:ptCount val="5"/>
                <c:pt idx="0">
                  <c:v>とてもそう思う</c:v>
                </c:pt>
                <c:pt idx="1">
                  <c:v>ややそう思う</c:v>
                </c:pt>
                <c:pt idx="2">
                  <c:v>あまり思わない</c:v>
                </c:pt>
                <c:pt idx="3">
                  <c:v>全く思わない</c:v>
                </c:pt>
                <c:pt idx="4">
                  <c:v>わからない</c:v>
                </c:pt>
              </c:strCache>
            </c:strRef>
          </c:cat>
          <c:val>
            <c:numRef>
              <c:f>'3年'!$H$44:$H$48</c:f>
              <c:numCache>
                <c:formatCode>General</c:formatCode>
                <c:ptCount val="5"/>
                <c:pt idx="0">
                  <c:v>70</c:v>
                </c:pt>
                <c:pt idx="1">
                  <c:v>20</c:v>
                </c:pt>
                <c:pt idx="2">
                  <c:v>10</c:v>
                </c:pt>
                <c:pt idx="3">
                  <c:v>0</c:v>
                </c:pt>
                <c:pt idx="4">
                  <c:v>0</c:v>
                </c:pt>
              </c:numCache>
            </c:numRef>
          </c:val>
          <c:extLst>
            <c:ext xmlns:c16="http://schemas.microsoft.com/office/drawing/2014/chart" uri="{C3380CC4-5D6E-409C-BE32-E72D297353CC}">
              <c16:uniqueId val="{00000000-2B19-4264-93EC-5F6FF28F568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'3年'!$B$52:$B$56</c:f>
              <c:strCache>
                <c:ptCount val="5"/>
                <c:pt idx="0">
                  <c:v>とてもそう思う</c:v>
                </c:pt>
                <c:pt idx="1">
                  <c:v>ややそう思う</c:v>
                </c:pt>
                <c:pt idx="2">
                  <c:v>あまり思わない</c:v>
                </c:pt>
                <c:pt idx="3">
                  <c:v>全く思わない</c:v>
                </c:pt>
                <c:pt idx="4">
                  <c:v>わからない</c:v>
                </c:pt>
              </c:strCache>
            </c:strRef>
          </c:cat>
          <c:val>
            <c:numRef>
              <c:f>'3年'!$H$52:$H$56</c:f>
              <c:numCache>
                <c:formatCode>General</c:formatCode>
                <c:ptCount val="5"/>
                <c:pt idx="0">
                  <c:v>40</c:v>
                </c:pt>
                <c:pt idx="1">
                  <c:v>40</c:v>
                </c:pt>
                <c:pt idx="2">
                  <c:v>0</c:v>
                </c:pt>
                <c:pt idx="3">
                  <c:v>0</c:v>
                </c:pt>
                <c:pt idx="4">
                  <c:v>20</c:v>
                </c:pt>
              </c:numCache>
            </c:numRef>
          </c:val>
          <c:extLst>
            <c:ext xmlns:c16="http://schemas.microsoft.com/office/drawing/2014/chart" uri="{C3380CC4-5D6E-409C-BE32-E72D297353CC}">
              <c16:uniqueId val="{00000000-AAA9-4E6F-A779-8D4AB8F3A1D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'3年'!$B$60:$B$64</c:f>
              <c:strCache>
                <c:ptCount val="5"/>
                <c:pt idx="0">
                  <c:v>とてもそう思う</c:v>
                </c:pt>
                <c:pt idx="1">
                  <c:v>ややそう思う</c:v>
                </c:pt>
                <c:pt idx="2">
                  <c:v>あまり思わない</c:v>
                </c:pt>
                <c:pt idx="3">
                  <c:v>全く思わない</c:v>
                </c:pt>
                <c:pt idx="4">
                  <c:v>わからない</c:v>
                </c:pt>
              </c:strCache>
            </c:strRef>
          </c:cat>
          <c:val>
            <c:numRef>
              <c:f>'3年'!$H$60:$H$64</c:f>
              <c:numCache>
                <c:formatCode>General</c:formatCode>
                <c:ptCount val="5"/>
                <c:pt idx="0">
                  <c:v>50</c:v>
                </c:pt>
                <c:pt idx="1">
                  <c:v>40</c:v>
                </c:pt>
                <c:pt idx="2">
                  <c:v>0</c:v>
                </c:pt>
                <c:pt idx="3">
                  <c:v>0</c:v>
                </c:pt>
                <c:pt idx="4">
                  <c:v>10</c:v>
                </c:pt>
              </c:numCache>
            </c:numRef>
          </c:val>
          <c:extLst>
            <c:ext xmlns:c16="http://schemas.microsoft.com/office/drawing/2014/chart" uri="{C3380CC4-5D6E-409C-BE32-E72D297353CC}">
              <c16:uniqueId val="{00000000-B479-4042-8A17-2455CB8091C1}"/>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'3年'!$B$68:$B$72</c:f>
              <c:strCache>
                <c:ptCount val="5"/>
                <c:pt idx="0">
                  <c:v>とてもそう思う</c:v>
                </c:pt>
                <c:pt idx="1">
                  <c:v>ややそう思う</c:v>
                </c:pt>
                <c:pt idx="2">
                  <c:v>あまり思わない</c:v>
                </c:pt>
                <c:pt idx="3">
                  <c:v>全く思わない</c:v>
                </c:pt>
                <c:pt idx="4">
                  <c:v>わからない</c:v>
                </c:pt>
              </c:strCache>
            </c:strRef>
          </c:cat>
          <c:val>
            <c:numRef>
              <c:f>'3年'!$H$68:$H$72</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D50D-4CDE-AC48-FE9C9F77905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'3年'!$B$76:$B$80</c:f>
              <c:strCache>
                <c:ptCount val="5"/>
                <c:pt idx="0">
                  <c:v>とてもそう思う</c:v>
                </c:pt>
                <c:pt idx="1">
                  <c:v>ややそう思う</c:v>
                </c:pt>
                <c:pt idx="2">
                  <c:v>あまり思わない</c:v>
                </c:pt>
                <c:pt idx="3">
                  <c:v>全く思わない</c:v>
                </c:pt>
                <c:pt idx="4">
                  <c:v>わからない</c:v>
                </c:pt>
              </c:strCache>
            </c:strRef>
          </c:cat>
          <c:val>
            <c:numRef>
              <c:f>'3年'!$H$76:$H$80</c:f>
              <c:numCache>
                <c:formatCode>General</c:formatCode>
                <c:ptCount val="5"/>
                <c:pt idx="0">
                  <c:v>30</c:v>
                </c:pt>
                <c:pt idx="1">
                  <c:v>70</c:v>
                </c:pt>
                <c:pt idx="2">
                  <c:v>0</c:v>
                </c:pt>
                <c:pt idx="3">
                  <c:v>0</c:v>
                </c:pt>
                <c:pt idx="4">
                  <c:v>0</c:v>
                </c:pt>
              </c:numCache>
            </c:numRef>
          </c:val>
          <c:extLst>
            <c:ext xmlns:c16="http://schemas.microsoft.com/office/drawing/2014/chart" uri="{C3380CC4-5D6E-409C-BE32-E72D297353CC}">
              <c16:uniqueId val="{00000000-85C8-4AD5-949D-BBA98050597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'3年'!$B$84:$B$88</c:f>
              <c:strCache>
                <c:ptCount val="5"/>
                <c:pt idx="0">
                  <c:v>とてもそう思う</c:v>
                </c:pt>
                <c:pt idx="1">
                  <c:v>ややそう思う</c:v>
                </c:pt>
                <c:pt idx="2">
                  <c:v>あまり思わない</c:v>
                </c:pt>
                <c:pt idx="3">
                  <c:v>全く思わない</c:v>
                </c:pt>
                <c:pt idx="4">
                  <c:v>わからない</c:v>
                </c:pt>
              </c:strCache>
            </c:strRef>
          </c:cat>
          <c:val>
            <c:numRef>
              <c:f>'3年'!$H$84:$H$88</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1E67-41E9-9CA8-F2F3467CE0BF}"/>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'3年'!$B$92:$B$96</c:f>
              <c:strCache>
                <c:ptCount val="5"/>
                <c:pt idx="0">
                  <c:v>とてもそう思う</c:v>
                </c:pt>
                <c:pt idx="1">
                  <c:v>ややそう思う</c:v>
                </c:pt>
                <c:pt idx="2">
                  <c:v>あまり思わない</c:v>
                </c:pt>
                <c:pt idx="3">
                  <c:v>全く思わない</c:v>
                </c:pt>
                <c:pt idx="4">
                  <c:v>わからない</c:v>
                </c:pt>
              </c:strCache>
            </c:strRef>
          </c:cat>
          <c:val>
            <c:numRef>
              <c:f>'3年'!$H$92:$H$96</c:f>
              <c:numCache>
                <c:formatCode>General</c:formatCode>
                <c:ptCount val="5"/>
                <c:pt idx="0">
                  <c:v>50</c:v>
                </c:pt>
                <c:pt idx="1">
                  <c:v>30</c:v>
                </c:pt>
                <c:pt idx="2">
                  <c:v>10</c:v>
                </c:pt>
                <c:pt idx="3">
                  <c:v>0</c:v>
                </c:pt>
                <c:pt idx="4">
                  <c:v>10</c:v>
                </c:pt>
              </c:numCache>
            </c:numRef>
          </c:val>
          <c:extLst>
            <c:ext xmlns:c16="http://schemas.microsoft.com/office/drawing/2014/chart" uri="{C3380CC4-5D6E-409C-BE32-E72D297353CC}">
              <c16:uniqueId val="{00000000-D970-445C-BF35-939F11CABC75}"/>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全体!$B$12:$B$16</c:f>
              <c:strCache>
                <c:ptCount val="5"/>
                <c:pt idx="0">
                  <c:v>とてもそう思う</c:v>
                </c:pt>
                <c:pt idx="1">
                  <c:v>ややそう思う</c:v>
                </c:pt>
                <c:pt idx="2">
                  <c:v>あまり思わない</c:v>
                </c:pt>
                <c:pt idx="3">
                  <c:v>全く思わない</c:v>
                </c:pt>
                <c:pt idx="4">
                  <c:v>わからない</c:v>
                </c:pt>
              </c:strCache>
            </c:strRef>
          </c:cat>
          <c:val>
            <c:numRef>
              <c:f>全体!$E$12:$E$16</c:f>
              <c:numCache>
                <c:formatCode>General</c:formatCode>
                <c:ptCount val="5"/>
                <c:pt idx="0">
                  <c:v>59</c:v>
                </c:pt>
                <c:pt idx="1">
                  <c:v>33</c:v>
                </c:pt>
                <c:pt idx="2">
                  <c:v>3</c:v>
                </c:pt>
                <c:pt idx="3">
                  <c:v>5</c:v>
                </c:pt>
                <c:pt idx="4">
                  <c:v>0</c:v>
                </c:pt>
              </c:numCache>
            </c:numRef>
          </c:val>
          <c:extLst>
            <c:ext xmlns:c16="http://schemas.microsoft.com/office/drawing/2014/chart" uri="{C3380CC4-5D6E-409C-BE32-E72D297353CC}">
              <c16:uniqueId val="{00000000-0661-4CA2-ABBD-42EECD5A709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全体!$B$4:$B$8</c:f>
              <c:strCache>
                <c:ptCount val="5"/>
                <c:pt idx="0">
                  <c:v>とてもそう思う</c:v>
                </c:pt>
                <c:pt idx="1">
                  <c:v>ややそう思う</c:v>
                </c:pt>
                <c:pt idx="2">
                  <c:v>あまり思わない</c:v>
                </c:pt>
                <c:pt idx="3">
                  <c:v>全く思わない</c:v>
                </c:pt>
                <c:pt idx="4">
                  <c:v>わからない</c:v>
                </c:pt>
              </c:strCache>
            </c:strRef>
          </c:cat>
          <c:val>
            <c:numRef>
              <c:f>全体!$E$4:$E$8</c:f>
              <c:numCache>
                <c:formatCode>General</c:formatCode>
                <c:ptCount val="5"/>
                <c:pt idx="0">
                  <c:v>41</c:v>
                </c:pt>
                <c:pt idx="1">
                  <c:v>46</c:v>
                </c:pt>
                <c:pt idx="2">
                  <c:v>3</c:v>
                </c:pt>
                <c:pt idx="3">
                  <c:v>5</c:v>
                </c:pt>
                <c:pt idx="4">
                  <c:v>5</c:v>
                </c:pt>
              </c:numCache>
            </c:numRef>
          </c:val>
          <c:extLst>
            <c:ext xmlns:c16="http://schemas.microsoft.com/office/drawing/2014/chart" uri="{C3380CC4-5D6E-409C-BE32-E72D297353CC}">
              <c16:uniqueId val="{00000000-29CE-4E78-BDB4-80EAFD6C8DC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全体!$B$20:$B$24</c:f>
              <c:strCache>
                <c:ptCount val="5"/>
                <c:pt idx="0">
                  <c:v>とてもそう思う</c:v>
                </c:pt>
                <c:pt idx="1">
                  <c:v>ややそう思う</c:v>
                </c:pt>
                <c:pt idx="2">
                  <c:v>あまり思わない</c:v>
                </c:pt>
                <c:pt idx="3">
                  <c:v>全く思わない</c:v>
                </c:pt>
                <c:pt idx="4">
                  <c:v>わからない</c:v>
                </c:pt>
              </c:strCache>
            </c:strRef>
          </c:cat>
          <c:val>
            <c:numRef>
              <c:f>全体!$E$20:$E$24</c:f>
              <c:numCache>
                <c:formatCode>General</c:formatCode>
                <c:ptCount val="5"/>
                <c:pt idx="0">
                  <c:v>33</c:v>
                </c:pt>
                <c:pt idx="1">
                  <c:v>38</c:v>
                </c:pt>
                <c:pt idx="2">
                  <c:v>18</c:v>
                </c:pt>
                <c:pt idx="3">
                  <c:v>8</c:v>
                </c:pt>
                <c:pt idx="4">
                  <c:v>3</c:v>
                </c:pt>
              </c:numCache>
            </c:numRef>
          </c:val>
          <c:extLst>
            <c:ext xmlns:c16="http://schemas.microsoft.com/office/drawing/2014/chart" uri="{C3380CC4-5D6E-409C-BE32-E72D297353CC}">
              <c16:uniqueId val="{00000000-6B89-4885-81AC-2F74E9625B9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'1年'!$B$28:$B$32</c:f>
              <c:strCache>
                <c:ptCount val="5"/>
                <c:pt idx="0">
                  <c:v>とてもそう思う</c:v>
                </c:pt>
                <c:pt idx="1">
                  <c:v>ややそう思う</c:v>
                </c:pt>
                <c:pt idx="2">
                  <c:v>あまり思わない</c:v>
                </c:pt>
                <c:pt idx="3">
                  <c:v>全く思わない</c:v>
                </c:pt>
                <c:pt idx="4">
                  <c:v>わからない</c:v>
                </c:pt>
              </c:strCache>
            </c:strRef>
          </c:cat>
          <c:val>
            <c:numRef>
              <c:f>'1年'!$H$28:$H$32</c:f>
              <c:numCache>
                <c:formatCode>General</c:formatCode>
                <c:ptCount val="5"/>
                <c:pt idx="0">
                  <c:v>27.27272727272727</c:v>
                </c:pt>
                <c:pt idx="1">
                  <c:v>63.636363636363633</c:v>
                </c:pt>
                <c:pt idx="2">
                  <c:v>0</c:v>
                </c:pt>
                <c:pt idx="3">
                  <c:v>9.0909090909090917</c:v>
                </c:pt>
                <c:pt idx="4">
                  <c:v>0</c:v>
                </c:pt>
              </c:numCache>
            </c:numRef>
          </c:val>
          <c:extLst>
            <c:ext xmlns:c16="http://schemas.microsoft.com/office/drawing/2014/chart" uri="{C3380CC4-5D6E-409C-BE32-E72D297353CC}">
              <c16:uniqueId val="{00000000-F452-4334-BBCC-C6B5F45C9B2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全体!$B$28:$B$32</c:f>
              <c:strCache>
                <c:ptCount val="5"/>
                <c:pt idx="0">
                  <c:v>とてもそう思う</c:v>
                </c:pt>
                <c:pt idx="1">
                  <c:v>ややそう思う</c:v>
                </c:pt>
                <c:pt idx="2">
                  <c:v>あまり思わない</c:v>
                </c:pt>
                <c:pt idx="3">
                  <c:v>全く思わない</c:v>
                </c:pt>
                <c:pt idx="4">
                  <c:v>わからない</c:v>
                </c:pt>
              </c:strCache>
            </c:strRef>
          </c:cat>
          <c:val>
            <c:numRef>
              <c:f>全体!$E$28:$E$32</c:f>
              <c:numCache>
                <c:formatCode>General</c:formatCode>
                <c:ptCount val="5"/>
                <c:pt idx="0">
                  <c:v>31</c:v>
                </c:pt>
                <c:pt idx="1">
                  <c:v>46</c:v>
                </c:pt>
                <c:pt idx="2">
                  <c:v>10</c:v>
                </c:pt>
                <c:pt idx="3">
                  <c:v>3</c:v>
                </c:pt>
                <c:pt idx="4">
                  <c:v>10</c:v>
                </c:pt>
              </c:numCache>
            </c:numRef>
          </c:val>
          <c:extLst>
            <c:ext xmlns:c16="http://schemas.microsoft.com/office/drawing/2014/chart" uri="{C3380CC4-5D6E-409C-BE32-E72D297353CC}">
              <c16:uniqueId val="{00000000-DDE8-4ADC-A529-99AF3D50D08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全体!$B$36:$B$40</c:f>
              <c:strCache>
                <c:ptCount val="5"/>
                <c:pt idx="0">
                  <c:v>とてもそう思う</c:v>
                </c:pt>
                <c:pt idx="1">
                  <c:v>ややそう思う</c:v>
                </c:pt>
                <c:pt idx="2">
                  <c:v>あまり思わない</c:v>
                </c:pt>
                <c:pt idx="3">
                  <c:v>全く思わない</c:v>
                </c:pt>
                <c:pt idx="4">
                  <c:v>わからない</c:v>
                </c:pt>
              </c:strCache>
            </c:strRef>
          </c:cat>
          <c:val>
            <c:numRef>
              <c:f>全体!$E$36:$E$40</c:f>
              <c:numCache>
                <c:formatCode>General</c:formatCode>
                <c:ptCount val="5"/>
                <c:pt idx="0">
                  <c:v>33</c:v>
                </c:pt>
                <c:pt idx="1">
                  <c:v>46</c:v>
                </c:pt>
                <c:pt idx="2">
                  <c:v>18</c:v>
                </c:pt>
                <c:pt idx="3">
                  <c:v>3</c:v>
                </c:pt>
                <c:pt idx="4">
                  <c:v>0</c:v>
                </c:pt>
              </c:numCache>
            </c:numRef>
          </c:val>
          <c:extLst>
            <c:ext xmlns:c16="http://schemas.microsoft.com/office/drawing/2014/chart" uri="{C3380CC4-5D6E-409C-BE32-E72D297353CC}">
              <c16:uniqueId val="{00000000-D881-4A7B-9058-C576CABA69C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全体!$B$44:$B$48</c:f>
              <c:strCache>
                <c:ptCount val="5"/>
                <c:pt idx="0">
                  <c:v>とてもそう思う</c:v>
                </c:pt>
                <c:pt idx="1">
                  <c:v>ややそう思う</c:v>
                </c:pt>
                <c:pt idx="2">
                  <c:v>あまり思わない</c:v>
                </c:pt>
                <c:pt idx="3">
                  <c:v>全く思わない</c:v>
                </c:pt>
                <c:pt idx="4">
                  <c:v>わからない</c:v>
                </c:pt>
              </c:strCache>
            </c:strRef>
          </c:cat>
          <c:val>
            <c:numRef>
              <c:f>全体!$E$44:$E$48</c:f>
              <c:numCache>
                <c:formatCode>General</c:formatCode>
                <c:ptCount val="5"/>
                <c:pt idx="0">
                  <c:v>36</c:v>
                </c:pt>
                <c:pt idx="1">
                  <c:v>28</c:v>
                </c:pt>
                <c:pt idx="2">
                  <c:v>18</c:v>
                </c:pt>
                <c:pt idx="3">
                  <c:v>13</c:v>
                </c:pt>
                <c:pt idx="4">
                  <c:v>5</c:v>
                </c:pt>
              </c:numCache>
            </c:numRef>
          </c:val>
          <c:extLst>
            <c:ext xmlns:c16="http://schemas.microsoft.com/office/drawing/2014/chart" uri="{C3380CC4-5D6E-409C-BE32-E72D297353CC}">
              <c16:uniqueId val="{00000000-2994-430D-9B65-4342F3054996}"/>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全体!$B$54:$B$58</c:f>
              <c:strCache>
                <c:ptCount val="5"/>
                <c:pt idx="0">
                  <c:v>とてもそう思う</c:v>
                </c:pt>
                <c:pt idx="1">
                  <c:v>ややそう思う</c:v>
                </c:pt>
                <c:pt idx="2">
                  <c:v>あまり思わない</c:v>
                </c:pt>
                <c:pt idx="3">
                  <c:v>全く思わない</c:v>
                </c:pt>
                <c:pt idx="4">
                  <c:v>わからない</c:v>
                </c:pt>
              </c:strCache>
            </c:strRef>
          </c:cat>
          <c:val>
            <c:numRef>
              <c:f>全体!$E$54:$E$58</c:f>
              <c:numCache>
                <c:formatCode>General</c:formatCode>
                <c:ptCount val="5"/>
                <c:pt idx="0">
                  <c:v>23</c:v>
                </c:pt>
                <c:pt idx="1">
                  <c:v>33</c:v>
                </c:pt>
                <c:pt idx="2">
                  <c:v>21</c:v>
                </c:pt>
                <c:pt idx="3">
                  <c:v>8</c:v>
                </c:pt>
                <c:pt idx="4">
                  <c:v>15</c:v>
                </c:pt>
              </c:numCache>
            </c:numRef>
          </c:val>
          <c:extLst>
            <c:ext xmlns:c16="http://schemas.microsoft.com/office/drawing/2014/chart" uri="{C3380CC4-5D6E-409C-BE32-E72D297353CC}">
              <c16:uniqueId val="{00000000-22B5-4A18-B418-774B3ECB9BB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全体!$B$62:$B$66</c:f>
              <c:strCache>
                <c:ptCount val="5"/>
                <c:pt idx="0">
                  <c:v>とてもそう思う</c:v>
                </c:pt>
                <c:pt idx="1">
                  <c:v>ややそう思う</c:v>
                </c:pt>
                <c:pt idx="2">
                  <c:v>あまり思わない</c:v>
                </c:pt>
                <c:pt idx="3">
                  <c:v>全く思わない</c:v>
                </c:pt>
                <c:pt idx="4">
                  <c:v>わからない</c:v>
                </c:pt>
              </c:strCache>
            </c:strRef>
          </c:cat>
          <c:val>
            <c:numRef>
              <c:f>全体!$E$62:$E$66</c:f>
              <c:numCache>
                <c:formatCode>General</c:formatCode>
                <c:ptCount val="5"/>
                <c:pt idx="0">
                  <c:v>38</c:v>
                </c:pt>
                <c:pt idx="1">
                  <c:v>33</c:v>
                </c:pt>
                <c:pt idx="2">
                  <c:v>15</c:v>
                </c:pt>
                <c:pt idx="3">
                  <c:v>8</c:v>
                </c:pt>
                <c:pt idx="4">
                  <c:v>5</c:v>
                </c:pt>
              </c:numCache>
            </c:numRef>
          </c:val>
          <c:extLst>
            <c:ext xmlns:c16="http://schemas.microsoft.com/office/drawing/2014/chart" uri="{C3380CC4-5D6E-409C-BE32-E72D297353CC}">
              <c16:uniqueId val="{00000000-10C1-4727-BCA9-F99933BE4D1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全体!$B$70:$B$74</c:f>
              <c:strCache>
                <c:ptCount val="5"/>
                <c:pt idx="0">
                  <c:v>とてもそう思う</c:v>
                </c:pt>
                <c:pt idx="1">
                  <c:v>ややそう思う</c:v>
                </c:pt>
                <c:pt idx="2">
                  <c:v>あまり思わない</c:v>
                </c:pt>
                <c:pt idx="3">
                  <c:v>全く思わない</c:v>
                </c:pt>
                <c:pt idx="4">
                  <c:v>わからない</c:v>
                </c:pt>
              </c:strCache>
            </c:strRef>
          </c:cat>
          <c:val>
            <c:numRef>
              <c:f>全体!$E$70:$E$74</c:f>
              <c:numCache>
                <c:formatCode>General</c:formatCode>
                <c:ptCount val="5"/>
                <c:pt idx="0">
                  <c:v>38</c:v>
                </c:pt>
                <c:pt idx="1">
                  <c:v>38</c:v>
                </c:pt>
                <c:pt idx="2">
                  <c:v>18</c:v>
                </c:pt>
                <c:pt idx="3">
                  <c:v>5</c:v>
                </c:pt>
                <c:pt idx="4">
                  <c:v>0</c:v>
                </c:pt>
              </c:numCache>
            </c:numRef>
          </c:val>
          <c:extLst>
            <c:ext xmlns:c16="http://schemas.microsoft.com/office/drawing/2014/chart" uri="{C3380CC4-5D6E-409C-BE32-E72D297353CC}">
              <c16:uniqueId val="{00000000-4F72-4AF6-87B0-292C6CE47CF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全体!$B$78:$B$82</c:f>
              <c:strCache>
                <c:ptCount val="5"/>
                <c:pt idx="0">
                  <c:v>とてもそう思う</c:v>
                </c:pt>
                <c:pt idx="1">
                  <c:v>ややそう思う</c:v>
                </c:pt>
                <c:pt idx="2">
                  <c:v>あまり思わない</c:v>
                </c:pt>
                <c:pt idx="3">
                  <c:v>全く思わない</c:v>
                </c:pt>
                <c:pt idx="4">
                  <c:v>わからない</c:v>
                </c:pt>
              </c:strCache>
            </c:strRef>
          </c:cat>
          <c:val>
            <c:numRef>
              <c:f>全体!$E$78:$E$82</c:f>
              <c:numCache>
                <c:formatCode>General</c:formatCode>
                <c:ptCount val="5"/>
                <c:pt idx="0">
                  <c:v>28</c:v>
                </c:pt>
                <c:pt idx="1">
                  <c:v>59</c:v>
                </c:pt>
                <c:pt idx="2">
                  <c:v>3</c:v>
                </c:pt>
                <c:pt idx="3">
                  <c:v>5</c:v>
                </c:pt>
                <c:pt idx="4">
                  <c:v>5</c:v>
                </c:pt>
              </c:numCache>
            </c:numRef>
          </c:val>
          <c:extLst>
            <c:ext xmlns:c16="http://schemas.microsoft.com/office/drawing/2014/chart" uri="{C3380CC4-5D6E-409C-BE32-E72D297353CC}">
              <c16:uniqueId val="{00000000-F172-468B-A51C-B7137A5D8AE5}"/>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全体!$B$86:$B$90</c:f>
              <c:strCache>
                <c:ptCount val="5"/>
                <c:pt idx="0">
                  <c:v>とてもそう思う</c:v>
                </c:pt>
                <c:pt idx="1">
                  <c:v>ややそう思う</c:v>
                </c:pt>
                <c:pt idx="2">
                  <c:v>あまり思わない</c:v>
                </c:pt>
                <c:pt idx="3">
                  <c:v>全く思わない</c:v>
                </c:pt>
                <c:pt idx="4">
                  <c:v>わからない</c:v>
                </c:pt>
              </c:strCache>
            </c:strRef>
          </c:cat>
          <c:val>
            <c:numRef>
              <c:f>全体!$E$86:$E$90</c:f>
              <c:numCache>
                <c:formatCode>General</c:formatCode>
                <c:ptCount val="5"/>
                <c:pt idx="0">
                  <c:v>33</c:v>
                </c:pt>
                <c:pt idx="1">
                  <c:v>44</c:v>
                </c:pt>
                <c:pt idx="2">
                  <c:v>5</c:v>
                </c:pt>
                <c:pt idx="3">
                  <c:v>10</c:v>
                </c:pt>
                <c:pt idx="4">
                  <c:v>8</c:v>
                </c:pt>
              </c:numCache>
            </c:numRef>
          </c:val>
          <c:extLst>
            <c:ext xmlns:c16="http://schemas.microsoft.com/office/drawing/2014/chart" uri="{C3380CC4-5D6E-409C-BE32-E72D297353CC}">
              <c16:uniqueId val="{00000000-333F-486D-A5EF-75EE00BD5F2B}"/>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全体!$B$94:$B$98</c:f>
              <c:strCache>
                <c:ptCount val="5"/>
                <c:pt idx="0">
                  <c:v>とてもそう思う</c:v>
                </c:pt>
                <c:pt idx="1">
                  <c:v>ややそう思う</c:v>
                </c:pt>
                <c:pt idx="2">
                  <c:v>あまり思わない</c:v>
                </c:pt>
                <c:pt idx="3">
                  <c:v>全く思わない</c:v>
                </c:pt>
                <c:pt idx="4">
                  <c:v>わからない</c:v>
                </c:pt>
              </c:strCache>
            </c:strRef>
          </c:cat>
          <c:val>
            <c:numRef>
              <c:f>全体!$E$94:$E$98</c:f>
              <c:numCache>
                <c:formatCode>General</c:formatCode>
                <c:ptCount val="5"/>
                <c:pt idx="0">
                  <c:v>26</c:v>
                </c:pt>
                <c:pt idx="1">
                  <c:v>36</c:v>
                </c:pt>
                <c:pt idx="2">
                  <c:v>21</c:v>
                </c:pt>
                <c:pt idx="3">
                  <c:v>15</c:v>
                </c:pt>
                <c:pt idx="4">
                  <c:v>3</c:v>
                </c:pt>
              </c:numCache>
            </c:numRef>
          </c:val>
          <c:extLst>
            <c:ext xmlns:c16="http://schemas.microsoft.com/office/drawing/2014/chart" uri="{C3380CC4-5D6E-409C-BE32-E72D297353CC}">
              <c16:uniqueId val="{00000000-0D2D-4556-8ECB-EE355AEFD26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'1年'!$B$12:$B$16</c:f>
              <c:strCache>
                <c:ptCount val="5"/>
                <c:pt idx="0">
                  <c:v>とてもそう思う</c:v>
                </c:pt>
                <c:pt idx="1">
                  <c:v>ややそう思う</c:v>
                </c:pt>
                <c:pt idx="2">
                  <c:v>あまり思わない</c:v>
                </c:pt>
                <c:pt idx="3">
                  <c:v>全く思わない</c:v>
                </c:pt>
                <c:pt idx="4">
                  <c:v>わからない</c:v>
                </c:pt>
              </c:strCache>
            </c:strRef>
          </c:cat>
          <c:val>
            <c:numRef>
              <c:f>'1年'!$H$12:$H$16</c:f>
              <c:numCache>
                <c:formatCode>General</c:formatCode>
                <c:ptCount val="5"/>
                <c:pt idx="0">
                  <c:v>81.818181818181827</c:v>
                </c:pt>
                <c:pt idx="1">
                  <c:v>9.0909090909090917</c:v>
                </c:pt>
                <c:pt idx="2">
                  <c:v>0</c:v>
                </c:pt>
                <c:pt idx="3">
                  <c:v>9.0909090909090917</c:v>
                </c:pt>
                <c:pt idx="4">
                  <c:v>0</c:v>
                </c:pt>
              </c:numCache>
            </c:numRef>
          </c:val>
          <c:extLst>
            <c:ext xmlns:c16="http://schemas.microsoft.com/office/drawing/2014/chart" uri="{C3380CC4-5D6E-409C-BE32-E72D297353CC}">
              <c16:uniqueId val="{00000000-859E-410D-B8C0-2FA19DCF0B1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'1年'!$B$36:$B$40</c:f>
              <c:strCache>
                <c:ptCount val="5"/>
                <c:pt idx="0">
                  <c:v>とてもそう思う</c:v>
                </c:pt>
                <c:pt idx="1">
                  <c:v>ややそう思う</c:v>
                </c:pt>
                <c:pt idx="2">
                  <c:v>あまり思わない</c:v>
                </c:pt>
                <c:pt idx="3">
                  <c:v>全く思わない</c:v>
                </c:pt>
                <c:pt idx="4">
                  <c:v>わからない</c:v>
                </c:pt>
              </c:strCache>
            </c:strRef>
          </c:cat>
          <c:val>
            <c:numRef>
              <c:f>'1年'!$H$36:$H$40</c:f>
              <c:numCache>
                <c:formatCode>General</c:formatCode>
                <c:ptCount val="5"/>
                <c:pt idx="0">
                  <c:v>36.363636363636367</c:v>
                </c:pt>
                <c:pt idx="1">
                  <c:v>45.454545454545453</c:v>
                </c:pt>
                <c:pt idx="2">
                  <c:v>18.181818181818183</c:v>
                </c:pt>
                <c:pt idx="3">
                  <c:v>0</c:v>
                </c:pt>
                <c:pt idx="4">
                  <c:v>0</c:v>
                </c:pt>
              </c:numCache>
            </c:numRef>
          </c:val>
          <c:extLst>
            <c:ext xmlns:c16="http://schemas.microsoft.com/office/drawing/2014/chart" uri="{C3380CC4-5D6E-409C-BE32-E72D297353CC}">
              <c16:uniqueId val="{00000000-15F7-4A2C-8212-191F06FFA77F}"/>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'1年'!$B$4:$B$8</c:f>
              <c:strCache>
                <c:ptCount val="5"/>
                <c:pt idx="0">
                  <c:v>とてもそう思う</c:v>
                </c:pt>
                <c:pt idx="1">
                  <c:v>ややそう思う</c:v>
                </c:pt>
                <c:pt idx="2">
                  <c:v>あまり思わない</c:v>
                </c:pt>
                <c:pt idx="3">
                  <c:v>全く思わない</c:v>
                </c:pt>
                <c:pt idx="4">
                  <c:v>わからない</c:v>
                </c:pt>
              </c:strCache>
            </c:strRef>
          </c:cat>
          <c:val>
            <c:numRef>
              <c:f>'1年'!$H$4:$H$8</c:f>
              <c:numCache>
                <c:formatCode>General</c:formatCode>
                <c:ptCount val="5"/>
                <c:pt idx="0">
                  <c:v>45.454545454545453</c:v>
                </c:pt>
                <c:pt idx="1">
                  <c:v>45.454545454545453</c:v>
                </c:pt>
                <c:pt idx="2">
                  <c:v>0</c:v>
                </c:pt>
                <c:pt idx="3">
                  <c:v>0</c:v>
                </c:pt>
                <c:pt idx="4">
                  <c:v>9.0909090909090917</c:v>
                </c:pt>
              </c:numCache>
            </c:numRef>
          </c:val>
          <c:extLst>
            <c:ext xmlns:c16="http://schemas.microsoft.com/office/drawing/2014/chart" uri="{C3380CC4-5D6E-409C-BE32-E72D297353CC}">
              <c16:uniqueId val="{00000000-4239-4970-8560-D925D75197F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'1年'!$B$20:$B$24</c:f>
              <c:strCache>
                <c:ptCount val="5"/>
                <c:pt idx="0">
                  <c:v>とてもそう思う</c:v>
                </c:pt>
                <c:pt idx="1">
                  <c:v>ややそう思う</c:v>
                </c:pt>
                <c:pt idx="2">
                  <c:v>あまり思わない</c:v>
                </c:pt>
                <c:pt idx="3">
                  <c:v>全く思わない</c:v>
                </c:pt>
                <c:pt idx="4">
                  <c:v>わからない</c:v>
                </c:pt>
              </c:strCache>
            </c:strRef>
          </c:cat>
          <c:val>
            <c:numRef>
              <c:f>'1年'!$H$20:$H$24</c:f>
              <c:numCache>
                <c:formatCode>General</c:formatCode>
                <c:ptCount val="5"/>
                <c:pt idx="0">
                  <c:v>36.363636363636367</c:v>
                </c:pt>
                <c:pt idx="1">
                  <c:v>45.454545454545453</c:v>
                </c:pt>
                <c:pt idx="2">
                  <c:v>0</c:v>
                </c:pt>
                <c:pt idx="3">
                  <c:v>9.0909090909090917</c:v>
                </c:pt>
                <c:pt idx="4">
                  <c:v>9.0909090909090917</c:v>
                </c:pt>
              </c:numCache>
            </c:numRef>
          </c:val>
          <c:extLst>
            <c:ext xmlns:c16="http://schemas.microsoft.com/office/drawing/2014/chart" uri="{C3380CC4-5D6E-409C-BE32-E72D297353CC}">
              <c16:uniqueId val="{00000000-BBB6-40E0-BAA3-72EC0DE59CF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'1年'!$B$28:$B$32</c:f>
              <c:strCache>
                <c:ptCount val="5"/>
                <c:pt idx="0">
                  <c:v>とてもそう思う</c:v>
                </c:pt>
                <c:pt idx="1">
                  <c:v>ややそう思う</c:v>
                </c:pt>
                <c:pt idx="2">
                  <c:v>あまり思わない</c:v>
                </c:pt>
                <c:pt idx="3">
                  <c:v>全く思わない</c:v>
                </c:pt>
                <c:pt idx="4">
                  <c:v>わからない</c:v>
                </c:pt>
              </c:strCache>
            </c:strRef>
          </c:cat>
          <c:val>
            <c:numRef>
              <c:f>'1年'!$H$28:$H$32</c:f>
              <c:numCache>
                <c:formatCode>General</c:formatCode>
                <c:ptCount val="5"/>
                <c:pt idx="0">
                  <c:v>27.27272727272727</c:v>
                </c:pt>
                <c:pt idx="1">
                  <c:v>63.636363636363633</c:v>
                </c:pt>
                <c:pt idx="2">
                  <c:v>0</c:v>
                </c:pt>
                <c:pt idx="3">
                  <c:v>9.0909090909090917</c:v>
                </c:pt>
                <c:pt idx="4">
                  <c:v>0</c:v>
                </c:pt>
              </c:numCache>
            </c:numRef>
          </c:val>
          <c:extLst>
            <c:ext xmlns:c16="http://schemas.microsoft.com/office/drawing/2014/chart" uri="{C3380CC4-5D6E-409C-BE32-E72D297353CC}">
              <c16:uniqueId val="{00000000-0890-4951-BD41-29E152BF2B8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'1年'!$B$36:$B$40</c:f>
              <c:strCache>
                <c:ptCount val="5"/>
                <c:pt idx="0">
                  <c:v>とてもそう思う</c:v>
                </c:pt>
                <c:pt idx="1">
                  <c:v>ややそう思う</c:v>
                </c:pt>
                <c:pt idx="2">
                  <c:v>あまり思わない</c:v>
                </c:pt>
                <c:pt idx="3">
                  <c:v>全く思わない</c:v>
                </c:pt>
                <c:pt idx="4">
                  <c:v>わからない</c:v>
                </c:pt>
              </c:strCache>
            </c:strRef>
          </c:cat>
          <c:val>
            <c:numRef>
              <c:f>'1年'!$H$36:$H$40</c:f>
              <c:numCache>
                <c:formatCode>General</c:formatCode>
                <c:ptCount val="5"/>
                <c:pt idx="0">
                  <c:v>36.363636363636367</c:v>
                </c:pt>
                <c:pt idx="1">
                  <c:v>45.454545454545453</c:v>
                </c:pt>
                <c:pt idx="2">
                  <c:v>18.181818181818183</c:v>
                </c:pt>
                <c:pt idx="3">
                  <c:v>0</c:v>
                </c:pt>
                <c:pt idx="4">
                  <c:v>0</c:v>
                </c:pt>
              </c:numCache>
            </c:numRef>
          </c:val>
          <c:extLst>
            <c:ext xmlns:c16="http://schemas.microsoft.com/office/drawing/2014/chart" uri="{C3380CC4-5D6E-409C-BE32-E72D297353CC}">
              <c16:uniqueId val="{00000000-7297-4DD1-AEB2-C6D634B1927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'1年'!$B$44:$B$48</c:f>
              <c:strCache>
                <c:ptCount val="5"/>
                <c:pt idx="0">
                  <c:v>とてもそう思う</c:v>
                </c:pt>
                <c:pt idx="1">
                  <c:v>ややそう思う</c:v>
                </c:pt>
                <c:pt idx="2">
                  <c:v>あまり思わない</c:v>
                </c:pt>
                <c:pt idx="3">
                  <c:v>全く思わない</c:v>
                </c:pt>
                <c:pt idx="4">
                  <c:v>わからない</c:v>
                </c:pt>
              </c:strCache>
            </c:strRef>
          </c:cat>
          <c:val>
            <c:numRef>
              <c:f>'1年'!$H$44:$H$48</c:f>
              <c:numCache>
                <c:formatCode>General</c:formatCode>
                <c:ptCount val="5"/>
                <c:pt idx="0">
                  <c:v>45.454545454545453</c:v>
                </c:pt>
                <c:pt idx="1">
                  <c:v>27.27272727272727</c:v>
                </c:pt>
                <c:pt idx="2">
                  <c:v>18.181818181818183</c:v>
                </c:pt>
                <c:pt idx="3">
                  <c:v>0</c:v>
                </c:pt>
                <c:pt idx="4">
                  <c:v>9.0909090909090917</c:v>
                </c:pt>
              </c:numCache>
            </c:numRef>
          </c:val>
          <c:extLst>
            <c:ext xmlns:c16="http://schemas.microsoft.com/office/drawing/2014/chart" uri="{C3380CC4-5D6E-409C-BE32-E72D297353CC}">
              <c16:uniqueId val="{00000000-D981-4AAB-A7C6-7AE39E40337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'1年'!$B$52:$B$56</c:f>
              <c:strCache>
                <c:ptCount val="5"/>
                <c:pt idx="0">
                  <c:v>とてもそう思う</c:v>
                </c:pt>
                <c:pt idx="1">
                  <c:v>ややそう思う</c:v>
                </c:pt>
                <c:pt idx="2">
                  <c:v>あまり思わない</c:v>
                </c:pt>
                <c:pt idx="3">
                  <c:v>全く思わない</c:v>
                </c:pt>
                <c:pt idx="4">
                  <c:v>わからない</c:v>
                </c:pt>
              </c:strCache>
            </c:strRef>
          </c:cat>
          <c:val>
            <c:numRef>
              <c:f>'1年'!$H$52:$H$56</c:f>
              <c:numCache>
                <c:formatCode>General</c:formatCode>
                <c:ptCount val="5"/>
                <c:pt idx="0">
                  <c:v>45.454545454545453</c:v>
                </c:pt>
                <c:pt idx="1">
                  <c:v>9.0909090909090917</c:v>
                </c:pt>
                <c:pt idx="2">
                  <c:v>18.181818181818183</c:v>
                </c:pt>
                <c:pt idx="3">
                  <c:v>0</c:v>
                </c:pt>
                <c:pt idx="4">
                  <c:v>27.27272727272727</c:v>
                </c:pt>
              </c:numCache>
            </c:numRef>
          </c:val>
          <c:extLst>
            <c:ext xmlns:c16="http://schemas.microsoft.com/office/drawing/2014/chart" uri="{C3380CC4-5D6E-409C-BE32-E72D297353CC}">
              <c16:uniqueId val="{00000000-EE2B-412A-BAF7-24CF8A241F5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'1年'!$B$60:$B$64</c:f>
              <c:strCache>
                <c:ptCount val="5"/>
                <c:pt idx="0">
                  <c:v>とてもそう思う</c:v>
                </c:pt>
                <c:pt idx="1">
                  <c:v>ややそう思う</c:v>
                </c:pt>
                <c:pt idx="2">
                  <c:v>あまり思わない</c:v>
                </c:pt>
                <c:pt idx="3">
                  <c:v>全く思わない</c:v>
                </c:pt>
                <c:pt idx="4">
                  <c:v>わからない</c:v>
                </c:pt>
              </c:strCache>
            </c:strRef>
          </c:cat>
          <c:val>
            <c:numRef>
              <c:f>'1年'!$H$60:$H$64</c:f>
              <c:numCache>
                <c:formatCode>General</c:formatCode>
                <c:ptCount val="5"/>
                <c:pt idx="0">
                  <c:v>54.54545454545454</c:v>
                </c:pt>
                <c:pt idx="1">
                  <c:v>9.0909090909090917</c:v>
                </c:pt>
                <c:pt idx="2">
                  <c:v>27.27272727272727</c:v>
                </c:pt>
                <c:pt idx="3">
                  <c:v>0</c:v>
                </c:pt>
                <c:pt idx="4">
                  <c:v>9.0909090909090917</c:v>
                </c:pt>
              </c:numCache>
            </c:numRef>
          </c:val>
          <c:extLst>
            <c:ext xmlns:c16="http://schemas.microsoft.com/office/drawing/2014/chart" uri="{C3380CC4-5D6E-409C-BE32-E72D297353CC}">
              <c16:uniqueId val="{00000000-65C7-400B-86AB-5B3B39D6C52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'1年'!$B$68:$B$72</c:f>
              <c:strCache>
                <c:ptCount val="5"/>
                <c:pt idx="0">
                  <c:v>とてもそう思う</c:v>
                </c:pt>
                <c:pt idx="1">
                  <c:v>ややそう思う</c:v>
                </c:pt>
                <c:pt idx="2">
                  <c:v>あまり思わない</c:v>
                </c:pt>
                <c:pt idx="3">
                  <c:v>全く思わない</c:v>
                </c:pt>
                <c:pt idx="4">
                  <c:v>わからない</c:v>
                </c:pt>
              </c:strCache>
            </c:strRef>
          </c:cat>
          <c:val>
            <c:numRef>
              <c:f>'1年'!$H$68:$H$72</c:f>
              <c:numCache>
                <c:formatCode>General</c:formatCode>
                <c:ptCount val="5"/>
                <c:pt idx="0">
                  <c:v>36.363636363636367</c:v>
                </c:pt>
                <c:pt idx="1">
                  <c:v>36.363636363636367</c:v>
                </c:pt>
                <c:pt idx="2">
                  <c:v>18.181818181818183</c:v>
                </c:pt>
                <c:pt idx="3">
                  <c:v>9.0909090909090917</c:v>
                </c:pt>
                <c:pt idx="4">
                  <c:v>0</c:v>
                </c:pt>
              </c:numCache>
            </c:numRef>
          </c:val>
          <c:extLst>
            <c:ext xmlns:c16="http://schemas.microsoft.com/office/drawing/2014/chart" uri="{C3380CC4-5D6E-409C-BE32-E72D297353CC}">
              <c16:uniqueId val="{00000000-E50B-468C-AEE1-9AE5B170A5C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'1年'!$B$76:$B$80</c:f>
              <c:strCache>
                <c:ptCount val="5"/>
                <c:pt idx="0">
                  <c:v>とてもそう思う</c:v>
                </c:pt>
                <c:pt idx="1">
                  <c:v>ややそう思う</c:v>
                </c:pt>
                <c:pt idx="2">
                  <c:v>あまり思わない</c:v>
                </c:pt>
                <c:pt idx="3">
                  <c:v>全く思わない</c:v>
                </c:pt>
                <c:pt idx="4">
                  <c:v>わからない</c:v>
                </c:pt>
              </c:strCache>
            </c:strRef>
          </c:cat>
          <c:val>
            <c:numRef>
              <c:f>'1年'!$H$76:$H$80</c:f>
              <c:numCache>
                <c:formatCode>General</c:formatCode>
                <c:ptCount val="5"/>
                <c:pt idx="0">
                  <c:v>18.181818181818183</c:v>
                </c:pt>
                <c:pt idx="1">
                  <c:v>63.636363636363633</c:v>
                </c:pt>
                <c:pt idx="2">
                  <c:v>0</c:v>
                </c:pt>
                <c:pt idx="3">
                  <c:v>9.0909090909090917</c:v>
                </c:pt>
                <c:pt idx="4">
                  <c:v>9.0909090909090917</c:v>
                </c:pt>
              </c:numCache>
            </c:numRef>
          </c:val>
          <c:extLst>
            <c:ext xmlns:c16="http://schemas.microsoft.com/office/drawing/2014/chart" uri="{C3380CC4-5D6E-409C-BE32-E72D297353CC}">
              <c16:uniqueId val="{00000000-4B3A-4561-83FA-8244DA98CD5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'1年'!$B$84:$B$88</c:f>
              <c:strCache>
                <c:ptCount val="5"/>
                <c:pt idx="0">
                  <c:v>とてもそう思う</c:v>
                </c:pt>
                <c:pt idx="1">
                  <c:v>ややそう思う</c:v>
                </c:pt>
                <c:pt idx="2">
                  <c:v>あまり思わない</c:v>
                </c:pt>
                <c:pt idx="3">
                  <c:v>全く思わない</c:v>
                </c:pt>
                <c:pt idx="4">
                  <c:v>わからない</c:v>
                </c:pt>
              </c:strCache>
            </c:strRef>
          </c:cat>
          <c:val>
            <c:numRef>
              <c:f>'1年'!$H$84:$H$88</c:f>
              <c:numCache>
                <c:formatCode>General</c:formatCode>
                <c:ptCount val="5"/>
                <c:pt idx="0">
                  <c:v>36.363636363636367</c:v>
                </c:pt>
                <c:pt idx="1">
                  <c:v>45.454545454545453</c:v>
                </c:pt>
                <c:pt idx="2">
                  <c:v>0</c:v>
                </c:pt>
                <c:pt idx="3">
                  <c:v>9.0909090909090917</c:v>
                </c:pt>
                <c:pt idx="4">
                  <c:v>9.0909090909090917</c:v>
                </c:pt>
              </c:numCache>
            </c:numRef>
          </c:val>
          <c:extLst>
            <c:ext xmlns:c16="http://schemas.microsoft.com/office/drawing/2014/chart" uri="{C3380CC4-5D6E-409C-BE32-E72D297353CC}">
              <c16:uniqueId val="{00000000-440C-4457-9520-BC78C77C430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'1年'!$B$44:$B$48</c:f>
              <c:strCache>
                <c:ptCount val="5"/>
                <c:pt idx="0">
                  <c:v>とてもそう思う</c:v>
                </c:pt>
                <c:pt idx="1">
                  <c:v>ややそう思う</c:v>
                </c:pt>
                <c:pt idx="2">
                  <c:v>あまり思わない</c:v>
                </c:pt>
                <c:pt idx="3">
                  <c:v>全く思わない</c:v>
                </c:pt>
                <c:pt idx="4">
                  <c:v>わからない</c:v>
                </c:pt>
              </c:strCache>
            </c:strRef>
          </c:cat>
          <c:val>
            <c:numRef>
              <c:f>'1年'!$H$44:$H$48</c:f>
              <c:numCache>
                <c:formatCode>General</c:formatCode>
                <c:ptCount val="5"/>
                <c:pt idx="0">
                  <c:v>45.454545454545453</c:v>
                </c:pt>
                <c:pt idx="1">
                  <c:v>27.27272727272727</c:v>
                </c:pt>
                <c:pt idx="2">
                  <c:v>18.181818181818183</c:v>
                </c:pt>
                <c:pt idx="3">
                  <c:v>0</c:v>
                </c:pt>
                <c:pt idx="4">
                  <c:v>9.0909090909090917</c:v>
                </c:pt>
              </c:numCache>
            </c:numRef>
          </c:val>
          <c:extLst>
            <c:ext xmlns:c16="http://schemas.microsoft.com/office/drawing/2014/chart" uri="{C3380CC4-5D6E-409C-BE32-E72D297353CC}">
              <c16:uniqueId val="{00000000-987A-450D-9A8C-7230C16136A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'1年'!$B$92:$B$96</c:f>
              <c:strCache>
                <c:ptCount val="5"/>
                <c:pt idx="0">
                  <c:v>とてもそう思う</c:v>
                </c:pt>
                <c:pt idx="1">
                  <c:v>ややそう思う</c:v>
                </c:pt>
                <c:pt idx="2">
                  <c:v>あまり思わない</c:v>
                </c:pt>
                <c:pt idx="3">
                  <c:v>全く思わない</c:v>
                </c:pt>
                <c:pt idx="4">
                  <c:v>わからない</c:v>
                </c:pt>
              </c:strCache>
            </c:strRef>
          </c:cat>
          <c:val>
            <c:numRef>
              <c:f>'1年'!$H$92:$H$96</c:f>
              <c:numCache>
                <c:formatCode>General</c:formatCode>
                <c:ptCount val="5"/>
                <c:pt idx="0">
                  <c:v>36.363636363636367</c:v>
                </c:pt>
                <c:pt idx="1">
                  <c:v>27.27272727272727</c:v>
                </c:pt>
                <c:pt idx="2">
                  <c:v>18.181818181818183</c:v>
                </c:pt>
                <c:pt idx="3">
                  <c:v>18.181818181818183</c:v>
                </c:pt>
                <c:pt idx="4">
                  <c:v>0</c:v>
                </c:pt>
              </c:numCache>
            </c:numRef>
          </c:val>
          <c:extLst>
            <c:ext xmlns:c16="http://schemas.microsoft.com/office/drawing/2014/chart" uri="{C3380CC4-5D6E-409C-BE32-E72D297353CC}">
              <c16:uniqueId val="{00000000-0E04-4B71-90D5-F29507E0DA01}"/>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'2年'!$B$12:$B$16</c:f>
              <c:strCache>
                <c:ptCount val="5"/>
                <c:pt idx="0">
                  <c:v>とてもそう思う</c:v>
                </c:pt>
                <c:pt idx="1">
                  <c:v>ややそう思う</c:v>
                </c:pt>
                <c:pt idx="2">
                  <c:v>あまり思わない</c:v>
                </c:pt>
                <c:pt idx="3">
                  <c:v>全く思わない</c:v>
                </c:pt>
                <c:pt idx="4">
                  <c:v>わからない</c:v>
                </c:pt>
              </c:strCache>
            </c:strRef>
          </c:cat>
          <c:val>
            <c:numRef>
              <c:f>'2年'!$H$12:$H$16</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9E73-4E46-A719-5CAFDF0BC09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'2年'!$B$4:$B$8</c:f>
              <c:strCache>
                <c:ptCount val="5"/>
                <c:pt idx="0">
                  <c:v>とてもそう思う</c:v>
                </c:pt>
                <c:pt idx="1">
                  <c:v>ややそう思う</c:v>
                </c:pt>
                <c:pt idx="2">
                  <c:v>あまり思わない</c:v>
                </c:pt>
                <c:pt idx="3">
                  <c:v>全く思わない</c:v>
                </c:pt>
                <c:pt idx="4">
                  <c:v>わからない</c:v>
                </c:pt>
              </c:strCache>
            </c:strRef>
          </c:cat>
          <c:val>
            <c:numRef>
              <c:f>'2年'!$H$4:$H$8</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536B-44B8-B5F7-984B7D87778B}"/>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'2年'!$B$20:$B$24</c:f>
              <c:strCache>
                <c:ptCount val="5"/>
                <c:pt idx="0">
                  <c:v>とてもそう思う</c:v>
                </c:pt>
                <c:pt idx="1">
                  <c:v>ややそう思う</c:v>
                </c:pt>
                <c:pt idx="2">
                  <c:v>あまり思わない</c:v>
                </c:pt>
                <c:pt idx="3">
                  <c:v>全く思わない</c:v>
                </c:pt>
                <c:pt idx="4">
                  <c:v>わからない</c:v>
                </c:pt>
              </c:strCache>
            </c:strRef>
          </c:cat>
          <c:val>
            <c:numRef>
              <c:f>'2年'!$H$20:$H$24</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450A-4DFC-92F3-5A8C9B901A4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'2年'!$B$28:$B$32</c:f>
              <c:strCache>
                <c:ptCount val="5"/>
                <c:pt idx="0">
                  <c:v>とてもそう思う</c:v>
                </c:pt>
                <c:pt idx="1">
                  <c:v>ややそう思う</c:v>
                </c:pt>
                <c:pt idx="2">
                  <c:v>あまり思わない</c:v>
                </c:pt>
                <c:pt idx="3">
                  <c:v>全く思わない</c:v>
                </c:pt>
                <c:pt idx="4">
                  <c:v>わからない</c:v>
                </c:pt>
              </c:strCache>
            </c:strRef>
          </c:cat>
          <c:val>
            <c:numRef>
              <c:f>'2年'!$H$28:$H$32</c:f>
              <c:numCache>
                <c:formatCode>General</c:formatCode>
                <c:ptCount val="5"/>
                <c:pt idx="0">
                  <c:v>25</c:v>
                </c:pt>
                <c:pt idx="1">
                  <c:v>25</c:v>
                </c:pt>
                <c:pt idx="2">
                  <c:v>25</c:v>
                </c:pt>
                <c:pt idx="3">
                  <c:v>0</c:v>
                </c:pt>
                <c:pt idx="4">
                  <c:v>25</c:v>
                </c:pt>
              </c:numCache>
            </c:numRef>
          </c:val>
          <c:extLst>
            <c:ext xmlns:c16="http://schemas.microsoft.com/office/drawing/2014/chart" uri="{C3380CC4-5D6E-409C-BE32-E72D297353CC}">
              <c16:uniqueId val="{00000000-2905-4321-B366-3E4FAF12776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'2年'!$B$36:$B$40</c:f>
              <c:strCache>
                <c:ptCount val="5"/>
                <c:pt idx="0">
                  <c:v>とてもそう思う</c:v>
                </c:pt>
                <c:pt idx="1">
                  <c:v>ややそう思う</c:v>
                </c:pt>
                <c:pt idx="2">
                  <c:v>あまり思わない</c:v>
                </c:pt>
                <c:pt idx="3">
                  <c:v>全く思わない</c:v>
                </c:pt>
                <c:pt idx="4">
                  <c:v>わからない</c:v>
                </c:pt>
              </c:strCache>
            </c:strRef>
          </c:cat>
          <c:val>
            <c:numRef>
              <c:f>'2年'!$H$36:$H$40</c:f>
              <c:numCache>
                <c:formatCode>General</c:formatCode>
                <c:ptCount val="5"/>
                <c:pt idx="0">
                  <c:v>25</c:v>
                </c:pt>
                <c:pt idx="1">
                  <c:v>75</c:v>
                </c:pt>
                <c:pt idx="2">
                  <c:v>0</c:v>
                </c:pt>
                <c:pt idx="3">
                  <c:v>0</c:v>
                </c:pt>
                <c:pt idx="4">
                  <c:v>0</c:v>
                </c:pt>
              </c:numCache>
            </c:numRef>
          </c:val>
          <c:extLst>
            <c:ext xmlns:c16="http://schemas.microsoft.com/office/drawing/2014/chart" uri="{C3380CC4-5D6E-409C-BE32-E72D297353CC}">
              <c16:uniqueId val="{00000000-91BF-4227-8C0B-09B23A7B0DA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'2年'!$B$44:$B$48</c:f>
              <c:strCache>
                <c:ptCount val="5"/>
                <c:pt idx="0">
                  <c:v>とてもそう思う</c:v>
                </c:pt>
                <c:pt idx="1">
                  <c:v>ややそう思う</c:v>
                </c:pt>
                <c:pt idx="2">
                  <c:v>あまり思わない</c:v>
                </c:pt>
                <c:pt idx="3">
                  <c:v>全く思わない</c:v>
                </c:pt>
                <c:pt idx="4">
                  <c:v>わからない</c:v>
                </c:pt>
              </c:strCache>
            </c:strRef>
          </c:cat>
          <c:val>
            <c:numRef>
              <c:f>'2年'!$H$44:$H$48</c:f>
              <c:numCache>
                <c:formatCode>General</c:formatCode>
                <c:ptCount val="5"/>
                <c:pt idx="0">
                  <c:v>25</c:v>
                </c:pt>
                <c:pt idx="1">
                  <c:v>50</c:v>
                </c:pt>
                <c:pt idx="2">
                  <c:v>25</c:v>
                </c:pt>
                <c:pt idx="3">
                  <c:v>0</c:v>
                </c:pt>
                <c:pt idx="4">
                  <c:v>0</c:v>
                </c:pt>
              </c:numCache>
            </c:numRef>
          </c:val>
          <c:extLst>
            <c:ext xmlns:c16="http://schemas.microsoft.com/office/drawing/2014/chart" uri="{C3380CC4-5D6E-409C-BE32-E72D297353CC}">
              <c16:uniqueId val="{00000000-E070-4061-A971-00E67888BB5C}"/>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'2年'!$B$52:$B$56</c:f>
              <c:strCache>
                <c:ptCount val="5"/>
                <c:pt idx="0">
                  <c:v>とてもそう思う</c:v>
                </c:pt>
                <c:pt idx="1">
                  <c:v>ややそう思う</c:v>
                </c:pt>
                <c:pt idx="2">
                  <c:v>あまり思わない</c:v>
                </c:pt>
                <c:pt idx="3">
                  <c:v>全く思わない</c:v>
                </c:pt>
                <c:pt idx="4">
                  <c:v>わからない</c:v>
                </c:pt>
              </c:strCache>
            </c:strRef>
          </c:cat>
          <c:val>
            <c:numRef>
              <c:f>'2年'!$H$52:$H$56</c:f>
              <c:numCache>
                <c:formatCode>General</c:formatCode>
                <c:ptCount val="5"/>
                <c:pt idx="0">
                  <c:v>0</c:v>
                </c:pt>
                <c:pt idx="1">
                  <c:v>75</c:v>
                </c:pt>
                <c:pt idx="2">
                  <c:v>25</c:v>
                </c:pt>
                <c:pt idx="3">
                  <c:v>0</c:v>
                </c:pt>
                <c:pt idx="4">
                  <c:v>0</c:v>
                </c:pt>
              </c:numCache>
            </c:numRef>
          </c:val>
          <c:extLst>
            <c:ext xmlns:c16="http://schemas.microsoft.com/office/drawing/2014/chart" uri="{C3380CC4-5D6E-409C-BE32-E72D297353CC}">
              <c16:uniqueId val="{00000000-420C-42D0-AFF6-69FA03A3AD5F}"/>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'2年'!$B$60:$B$64</c:f>
              <c:strCache>
                <c:ptCount val="5"/>
                <c:pt idx="0">
                  <c:v>とてもそう思う</c:v>
                </c:pt>
                <c:pt idx="1">
                  <c:v>ややそう思う</c:v>
                </c:pt>
                <c:pt idx="2">
                  <c:v>あまり思わない</c:v>
                </c:pt>
                <c:pt idx="3">
                  <c:v>全く思わない</c:v>
                </c:pt>
                <c:pt idx="4">
                  <c:v>わからない</c:v>
                </c:pt>
              </c:strCache>
            </c:strRef>
          </c:cat>
          <c:val>
            <c:numRef>
              <c:f>'2年'!$H$60:$H$64</c:f>
              <c:numCache>
                <c:formatCode>General</c:formatCode>
                <c:ptCount val="5"/>
                <c:pt idx="0">
                  <c:v>75</c:v>
                </c:pt>
                <c:pt idx="1">
                  <c:v>25</c:v>
                </c:pt>
                <c:pt idx="2">
                  <c:v>0</c:v>
                </c:pt>
                <c:pt idx="3">
                  <c:v>0</c:v>
                </c:pt>
                <c:pt idx="4">
                  <c:v>0</c:v>
                </c:pt>
              </c:numCache>
            </c:numRef>
          </c:val>
          <c:extLst>
            <c:ext xmlns:c16="http://schemas.microsoft.com/office/drawing/2014/chart" uri="{C3380CC4-5D6E-409C-BE32-E72D297353CC}">
              <c16:uniqueId val="{00000000-C896-4625-884F-CD80DCB6D71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'2年'!$B$68:$B$72</c:f>
              <c:strCache>
                <c:ptCount val="5"/>
                <c:pt idx="0">
                  <c:v>とてもそう思う</c:v>
                </c:pt>
                <c:pt idx="1">
                  <c:v>ややそう思う</c:v>
                </c:pt>
                <c:pt idx="2">
                  <c:v>あまり思わない</c:v>
                </c:pt>
                <c:pt idx="3">
                  <c:v>全く思わない</c:v>
                </c:pt>
                <c:pt idx="4">
                  <c:v>わからない</c:v>
                </c:pt>
              </c:strCache>
            </c:strRef>
          </c:cat>
          <c:val>
            <c:numRef>
              <c:f>'2年'!$H$68:$H$72</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E8CA-4EA8-AB21-39030B400A56}"/>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'1年'!$B$52:$B$56</c:f>
              <c:strCache>
                <c:ptCount val="5"/>
                <c:pt idx="0">
                  <c:v>とてもそう思う</c:v>
                </c:pt>
                <c:pt idx="1">
                  <c:v>ややそう思う</c:v>
                </c:pt>
                <c:pt idx="2">
                  <c:v>あまり思わない</c:v>
                </c:pt>
                <c:pt idx="3">
                  <c:v>全く思わない</c:v>
                </c:pt>
                <c:pt idx="4">
                  <c:v>わからない</c:v>
                </c:pt>
              </c:strCache>
            </c:strRef>
          </c:cat>
          <c:val>
            <c:numRef>
              <c:f>'1年'!$H$52:$H$56</c:f>
              <c:numCache>
                <c:formatCode>General</c:formatCode>
                <c:ptCount val="5"/>
                <c:pt idx="0">
                  <c:v>45.454545454545453</c:v>
                </c:pt>
                <c:pt idx="1">
                  <c:v>9.0909090909090917</c:v>
                </c:pt>
                <c:pt idx="2">
                  <c:v>18.181818181818183</c:v>
                </c:pt>
                <c:pt idx="3">
                  <c:v>0</c:v>
                </c:pt>
                <c:pt idx="4">
                  <c:v>27.27272727272727</c:v>
                </c:pt>
              </c:numCache>
            </c:numRef>
          </c:val>
          <c:extLst>
            <c:ext xmlns:c16="http://schemas.microsoft.com/office/drawing/2014/chart" uri="{C3380CC4-5D6E-409C-BE32-E72D297353CC}">
              <c16:uniqueId val="{00000000-3975-4BAB-9198-226A7FBAFD4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'2年'!$B$76:$B$80</c:f>
              <c:strCache>
                <c:ptCount val="5"/>
                <c:pt idx="0">
                  <c:v>とてもそう思う</c:v>
                </c:pt>
                <c:pt idx="1">
                  <c:v>ややそう思う</c:v>
                </c:pt>
                <c:pt idx="2">
                  <c:v>あまり思わない</c:v>
                </c:pt>
                <c:pt idx="3">
                  <c:v>全く思わない</c:v>
                </c:pt>
                <c:pt idx="4">
                  <c:v>わからない</c:v>
                </c:pt>
              </c:strCache>
            </c:strRef>
          </c:cat>
          <c:val>
            <c:numRef>
              <c:f>'2年'!$H$76:$H$80</c:f>
              <c:numCache>
                <c:formatCode>General</c:formatCode>
                <c:ptCount val="5"/>
                <c:pt idx="0">
                  <c:v>75</c:v>
                </c:pt>
                <c:pt idx="1">
                  <c:v>25</c:v>
                </c:pt>
                <c:pt idx="2">
                  <c:v>0</c:v>
                </c:pt>
                <c:pt idx="3">
                  <c:v>0</c:v>
                </c:pt>
                <c:pt idx="4">
                  <c:v>0</c:v>
                </c:pt>
              </c:numCache>
            </c:numRef>
          </c:val>
          <c:extLst>
            <c:ext xmlns:c16="http://schemas.microsoft.com/office/drawing/2014/chart" uri="{C3380CC4-5D6E-409C-BE32-E72D297353CC}">
              <c16:uniqueId val="{00000000-2B40-4D3D-A6FD-9B1DBE1C0CEB}"/>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'2年'!$B$84:$B$88</c:f>
              <c:strCache>
                <c:ptCount val="5"/>
                <c:pt idx="0">
                  <c:v>とてもそう思う</c:v>
                </c:pt>
                <c:pt idx="1">
                  <c:v>ややそう思う</c:v>
                </c:pt>
                <c:pt idx="2">
                  <c:v>あまり思わない</c:v>
                </c:pt>
                <c:pt idx="3">
                  <c:v>全く思わない</c:v>
                </c:pt>
                <c:pt idx="4">
                  <c:v>わからない</c:v>
                </c:pt>
              </c:strCache>
            </c:strRef>
          </c:cat>
          <c:val>
            <c:numRef>
              <c:f>'2年'!$H$84:$H$88</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3CE5-460D-85C2-E70D2483299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'2年'!$B$92:$B$96</c:f>
              <c:strCache>
                <c:ptCount val="5"/>
                <c:pt idx="0">
                  <c:v>とてもそう思う</c:v>
                </c:pt>
                <c:pt idx="1">
                  <c:v>ややそう思う</c:v>
                </c:pt>
                <c:pt idx="2">
                  <c:v>あまり思わない</c:v>
                </c:pt>
                <c:pt idx="3">
                  <c:v>全く思わない</c:v>
                </c:pt>
                <c:pt idx="4">
                  <c:v>わからない</c:v>
                </c:pt>
              </c:strCache>
            </c:strRef>
          </c:cat>
          <c:val>
            <c:numRef>
              <c:f>'2年'!$H$92:$H$96</c:f>
              <c:numCache>
                <c:formatCode>General</c:formatCode>
                <c:ptCount val="5"/>
                <c:pt idx="0">
                  <c:v>0</c:v>
                </c:pt>
                <c:pt idx="1">
                  <c:v>75</c:v>
                </c:pt>
                <c:pt idx="2">
                  <c:v>25</c:v>
                </c:pt>
                <c:pt idx="3">
                  <c:v>0</c:v>
                </c:pt>
                <c:pt idx="4">
                  <c:v>0</c:v>
                </c:pt>
              </c:numCache>
            </c:numRef>
          </c:val>
          <c:extLst>
            <c:ext xmlns:c16="http://schemas.microsoft.com/office/drawing/2014/chart" uri="{C3380CC4-5D6E-409C-BE32-E72D297353CC}">
              <c16:uniqueId val="{00000000-912D-4AD4-AF8D-0E47D0BCCE0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'3年'!$B$12:$B$16</c:f>
              <c:strCache>
                <c:ptCount val="5"/>
                <c:pt idx="0">
                  <c:v>とてもそう思う</c:v>
                </c:pt>
                <c:pt idx="1">
                  <c:v>ややそう思う</c:v>
                </c:pt>
                <c:pt idx="2">
                  <c:v>あまり思わない</c:v>
                </c:pt>
                <c:pt idx="3">
                  <c:v>全く思わない</c:v>
                </c:pt>
                <c:pt idx="4">
                  <c:v>わからない</c:v>
                </c:pt>
              </c:strCache>
            </c:strRef>
          </c:cat>
          <c:val>
            <c:numRef>
              <c:f>'3年'!$H$12:$H$16</c:f>
              <c:numCache>
                <c:formatCode>General</c:formatCode>
                <c:ptCount val="5"/>
                <c:pt idx="0">
                  <c:v>90</c:v>
                </c:pt>
                <c:pt idx="1">
                  <c:v>10</c:v>
                </c:pt>
                <c:pt idx="2">
                  <c:v>0</c:v>
                </c:pt>
                <c:pt idx="3">
                  <c:v>0</c:v>
                </c:pt>
                <c:pt idx="4">
                  <c:v>0</c:v>
                </c:pt>
              </c:numCache>
            </c:numRef>
          </c:val>
          <c:extLst>
            <c:ext xmlns:c16="http://schemas.microsoft.com/office/drawing/2014/chart" uri="{C3380CC4-5D6E-409C-BE32-E72D297353CC}">
              <c16:uniqueId val="{00000000-7F54-4E25-B410-EB1FC04D1E2B}"/>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'3年'!$B$4:$B$8</c:f>
              <c:strCache>
                <c:ptCount val="5"/>
                <c:pt idx="0">
                  <c:v>とてもそう思う</c:v>
                </c:pt>
                <c:pt idx="1">
                  <c:v>ややそう思う</c:v>
                </c:pt>
                <c:pt idx="2">
                  <c:v>あまり思わない</c:v>
                </c:pt>
                <c:pt idx="3">
                  <c:v>全く思わない</c:v>
                </c:pt>
                <c:pt idx="4">
                  <c:v>わからない</c:v>
                </c:pt>
              </c:strCache>
            </c:strRef>
          </c:cat>
          <c:val>
            <c:numRef>
              <c:f>'3年'!$H$4:$H$8</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D94C-4ACA-B8D9-7B8F487E3AD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'3年'!$B$20:$B$24</c:f>
              <c:strCache>
                <c:ptCount val="5"/>
                <c:pt idx="0">
                  <c:v>とてもそう思う</c:v>
                </c:pt>
                <c:pt idx="1">
                  <c:v>ややそう思う</c:v>
                </c:pt>
                <c:pt idx="2">
                  <c:v>あまり思わない</c:v>
                </c:pt>
                <c:pt idx="3">
                  <c:v>全く思わない</c:v>
                </c:pt>
                <c:pt idx="4">
                  <c:v>わからない</c:v>
                </c:pt>
              </c:strCache>
            </c:strRef>
          </c:cat>
          <c:val>
            <c:numRef>
              <c:f>'3年'!$H$20:$H$24</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9C3A-4B43-9C1A-FADF5E6FA2C7}"/>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'3年'!$B$28:$B$32</c:f>
              <c:strCache>
                <c:ptCount val="5"/>
                <c:pt idx="0">
                  <c:v>とてもそう思う</c:v>
                </c:pt>
                <c:pt idx="1">
                  <c:v>ややそう思う</c:v>
                </c:pt>
                <c:pt idx="2">
                  <c:v>あまり思わない</c:v>
                </c:pt>
                <c:pt idx="3">
                  <c:v>全く思わない</c:v>
                </c:pt>
                <c:pt idx="4">
                  <c:v>わからない</c:v>
                </c:pt>
              </c:strCache>
            </c:strRef>
          </c:cat>
          <c:val>
            <c:numRef>
              <c:f>'3年'!$H$28:$H$32</c:f>
              <c:numCache>
                <c:formatCode>General</c:formatCode>
                <c:ptCount val="5"/>
                <c:pt idx="0">
                  <c:v>60</c:v>
                </c:pt>
                <c:pt idx="1">
                  <c:v>30</c:v>
                </c:pt>
                <c:pt idx="2">
                  <c:v>10</c:v>
                </c:pt>
                <c:pt idx="3">
                  <c:v>0</c:v>
                </c:pt>
                <c:pt idx="4">
                  <c:v>0</c:v>
                </c:pt>
              </c:numCache>
            </c:numRef>
          </c:val>
          <c:extLst>
            <c:ext xmlns:c16="http://schemas.microsoft.com/office/drawing/2014/chart" uri="{C3380CC4-5D6E-409C-BE32-E72D297353CC}">
              <c16:uniqueId val="{00000000-F233-426E-9D8B-BF1287A88B0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'3年'!$B$36:$B$40</c:f>
              <c:strCache>
                <c:ptCount val="5"/>
                <c:pt idx="0">
                  <c:v>とてもそう思う</c:v>
                </c:pt>
                <c:pt idx="1">
                  <c:v>ややそう思う</c:v>
                </c:pt>
                <c:pt idx="2">
                  <c:v>あまり思わない</c:v>
                </c:pt>
                <c:pt idx="3">
                  <c:v>全く思わない</c:v>
                </c:pt>
                <c:pt idx="4">
                  <c:v>わからない</c:v>
                </c:pt>
              </c:strCache>
            </c:strRef>
          </c:cat>
          <c:val>
            <c:numRef>
              <c:f>'3年'!$H$36:$H$40</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B511-4F4A-A194-0C0AFB84DEA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'3年'!$B$44:$B$48</c:f>
              <c:strCache>
                <c:ptCount val="5"/>
                <c:pt idx="0">
                  <c:v>とてもそう思う</c:v>
                </c:pt>
                <c:pt idx="1">
                  <c:v>ややそう思う</c:v>
                </c:pt>
                <c:pt idx="2">
                  <c:v>あまり思わない</c:v>
                </c:pt>
                <c:pt idx="3">
                  <c:v>全く思わない</c:v>
                </c:pt>
                <c:pt idx="4">
                  <c:v>わからない</c:v>
                </c:pt>
              </c:strCache>
            </c:strRef>
          </c:cat>
          <c:val>
            <c:numRef>
              <c:f>'3年'!$H$44:$H$48</c:f>
              <c:numCache>
                <c:formatCode>General</c:formatCode>
                <c:ptCount val="5"/>
                <c:pt idx="0">
                  <c:v>70</c:v>
                </c:pt>
                <c:pt idx="1">
                  <c:v>20</c:v>
                </c:pt>
                <c:pt idx="2">
                  <c:v>10</c:v>
                </c:pt>
                <c:pt idx="3">
                  <c:v>0</c:v>
                </c:pt>
                <c:pt idx="4">
                  <c:v>0</c:v>
                </c:pt>
              </c:numCache>
            </c:numRef>
          </c:val>
          <c:extLst>
            <c:ext xmlns:c16="http://schemas.microsoft.com/office/drawing/2014/chart" uri="{C3380CC4-5D6E-409C-BE32-E72D297353CC}">
              <c16:uniqueId val="{00000000-331D-4B4F-9D16-97D18E6E0291}"/>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'3年'!$B$52:$B$56</c:f>
              <c:strCache>
                <c:ptCount val="5"/>
                <c:pt idx="0">
                  <c:v>とてもそう思う</c:v>
                </c:pt>
                <c:pt idx="1">
                  <c:v>ややそう思う</c:v>
                </c:pt>
                <c:pt idx="2">
                  <c:v>あまり思わない</c:v>
                </c:pt>
                <c:pt idx="3">
                  <c:v>全く思わない</c:v>
                </c:pt>
                <c:pt idx="4">
                  <c:v>わからない</c:v>
                </c:pt>
              </c:strCache>
            </c:strRef>
          </c:cat>
          <c:val>
            <c:numRef>
              <c:f>'3年'!$H$52:$H$56</c:f>
              <c:numCache>
                <c:formatCode>General</c:formatCode>
                <c:ptCount val="5"/>
                <c:pt idx="0">
                  <c:v>40</c:v>
                </c:pt>
                <c:pt idx="1">
                  <c:v>40</c:v>
                </c:pt>
                <c:pt idx="2">
                  <c:v>0</c:v>
                </c:pt>
                <c:pt idx="3">
                  <c:v>0</c:v>
                </c:pt>
                <c:pt idx="4">
                  <c:v>20</c:v>
                </c:pt>
              </c:numCache>
            </c:numRef>
          </c:val>
          <c:extLst>
            <c:ext xmlns:c16="http://schemas.microsoft.com/office/drawing/2014/chart" uri="{C3380CC4-5D6E-409C-BE32-E72D297353CC}">
              <c16:uniqueId val="{00000000-087E-4979-9A90-B2201A3B31EC}"/>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'1年'!$B$60:$B$64</c:f>
              <c:strCache>
                <c:ptCount val="5"/>
                <c:pt idx="0">
                  <c:v>とてもそう思う</c:v>
                </c:pt>
                <c:pt idx="1">
                  <c:v>ややそう思う</c:v>
                </c:pt>
                <c:pt idx="2">
                  <c:v>あまり思わない</c:v>
                </c:pt>
                <c:pt idx="3">
                  <c:v>全く思わない</c:v>
                </c:pt>
                <c:pt idx="4">
                  <c:v>わからない</c:v>
                </c:pt>
              </c:strCache>
            </c:strRef>
          </c:cat>
          <c:val>
            <c:numRef>
              <c:f>'1年'!$H$60:$H$64</c:f>
              <c:numCache>
                <c:formatCode>General</c:formatCode>
                <c:ptCount val="5"/>
                <c:pt idx="0">
                  <c:v>54.54545454545454</c:v>
                </c:pt>
                <c:pt idx="1">
                  <c:v>9.0909090909090917</c:v>
                </c:pt>
                <c:pt idx="2">
                  <c:v>27.27272727272727</c:v>
                </c:pt>
                <c:pt idx="3">
                  <c:v>0</c:v>
                </c:pt>
                <c:pt idx="4">
                  <c:v>9.0909090909090917</c:v>
                </c:pt>
              </c:numCache>
            </c:numRef>
          </c:val>
          <c:extLst>
            <c:ext xmlns:c16="http://schemas.microsoft.com/office/drawing/2014/chart" uri="{C3380CC4-5D6E-409C-BE32-E72D297353CC}">
              <c16:uniqueId val="{00000000-0B92-4D07-A67B-2E7F78338481}"/>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'3年'!$B$60:$B$64</c:f>
              <c:strCache>
                <c:ptCount val="5"/>
                <c:pt idx="0">
                  <c:v>とてもそう思う</c:v>
                </c:pt>
                <c:pt idx="1">
                  <c:v>ややそう思う</c:v>
                </c:pt>
                <c:pt idx="2">
                  <c:v>あまり思わない</c:v>
                </c:pt>
                <c:pt idx="3">
                  <c:v>全く思わない</c:v>
                </c:pt>
                <c:pt idx="4">
                  <c:v>わからない</c:v>
                </c:pt>
              </c:strCache>
            </c:strRef>
          </c:cat>
          <c:val>
            <c:numRef>
              <c:f>'3年'!$H$60:$H$64</c:f>
              <c:numCache>
                <c:formatCode>General</c:formatCode>
                <c:ptCount val="5"/>
                <c:pt idx="0">
                  <c:v>50</c:v>
                </c:pt>
                <c:pt idx="1">
                  <c:v>40</c:v>
                </c:pt>
                <c:pt idx="2">
                  <c:v>0</c:v>
                </c:pt>
                <c:pt idx="3">
                  <c:v>0</c:v>
                </c:pt>
                <c:pt idx="4">
                  <c:v>10</c:v>
                </c:pt>
              </c:numCache>
            </c:numRef>
          </c:val>
          <c:extLst>
            <c:ext xmlns:c16="http://schemas.microsoft.com/office/drawing/2014/chart" uri="{C3380CC4-5D6E-409C-BE32-E72D297353CC}">
              <c16:uniqueId val="{00000000-A1BE-4B15-A8C9-F7D46531A0C6}"/>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'3年'!$B$68:$B$72</c:f>
              <c:strCache>
                <c:ptCount val="5"/>
                <c:pt idx="0">
                  <c:v>とてもそう思う</c:v>
                </c:pt>
                <c:pt idx="1">
                  <c:v>ややそう思う</c:v>
                </c:pt>
                <c:pt idx="2">
                  <c:v>あまり思わない</c:v>
                </c:pt>
                <c:pt idx="3">
                  <c:v>全く思わない</c:v>
                </c:pt>
                <c:pt idx="4">
                  <c:v>わからない</c:v>
                </c:pt>
              </c:strCache>
            </c:strRef>
          </c:cat>
          <c:val>
            <c:numRef>
              <c:f>'3年'!$H$68:$H$72</c:f>
              <c:numCache>
                <c:formatCode>General</c:formatCode>
                <c:ptCount val="5"/>
                <c:pt idx="0">
                  <c:v>70</c:v>
                </c:pt>
                <c:pt idx="1">
                  <c:v>30</c:v>
                </c:pt>
                <c:pt idx="2">
                  <c:v>0</c:v>
                </c:pt>
                <c:pt idx="3">
                  <c:v>0</c:v>
                </c:pt>
                <c:pt idx="4">
                  <c:v>0</c:v>
                </c:pt>
              </c:numCache>
            </c:numRef>
          </c:val>
          <c:extLst>
            <c:ext xmlns:c16="http://schemas.microsoft.com/office/drawing/2014/chart" uri="{C3380CC4-5D6E-409C-BE32-E72D297353CC}">
              <c16:uniqueId val="{00000000-D010-453E-BC32-ACACC3C722D5}"/>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'3年'!$B$76:$B$80</c:f>
              <c:strCache>
                <c:ptCount val="5"/>
                <c:pt idx="0">
                  <c:v>とてもそう思う</c:v>
                </c:pt>
                <c:pt idx="1">
                  <c:v>ややそう思う</c:v>
                </c:pt>
                <c:pt idx="2">
                  <c:v>あまり思わない</c:v>
                </c:pt>
                <c:pt idx="3">
                  <c:v>全く思わない</c:v>
                </c:pt>
                <c:pt idx="4">
                  <c:v>わからない</c:v>
                </c:pt>
              </c:strCache>
            </c:strRef>
          </c:cat>
          <c:val>
            <c:numRef>
              <c:f>'3年'!$H$76:$H$80</c:f>
              <c:numCache>
                <c:formatCode>General</c:formatCode>
                <c:ptCount val="5"/>
                <c:pt idx="0">
                  <c:v>30</c:v>
                </c:pt>
                <c:pt idx="1">
                  <c:v>70</c:v>
                </c:pt>
                <c:pt idx="2">
                  <c:v>0</c:v>
                </c:pt>
                <c:pt idx="3">
                  <c:v>0</c:v>
                </c:pt>
                <c:pt idx="4">
                  <c:v>0</c:v>
                </c:pt>
              </c:numCache>
            </c:numRef>
          </c:val>
          <c:extLst>
            <c:ext xmlns:c16="http://schemas.microsoft.com/office/drawing/2014/chart" uri="{C3380CC4-5D6E-409C-BE32-E72D297353CC}">
              <c16:uniqueId val="{00000000-43D8-42EE-8F51-3DA4ABFF8CA0}"/>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6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'3年'!$B$84:$B$88</c:f>
              <c:strCache>
                <c:ptCount val="5"/>
                <c:pt idx="0">
                  <c:v>とてもそう思う</c:v>
                </c:pt>
                <c:pt idx="1">
                  <c:v>ややそう思う</c:v>
                </c:pt>
                <c:pt idx="2">
                  <c:v>あまり思わない</c:v>
                </c:pt>
                <c:pt idx="3">
                  <c:v>全く思わない</c:v>
                </c:pt>
                <c:pt idx="4">
                  <c:v>わからない</c:v>
                </c:pt>
              </c:strCache>
            </c:strRef>
          </c:cat>
          <c:val>
            <c:numRef>
              <c:f>'3年'!$H$84:$H$88</c:f>
              <c:numCache>
                <c:formatCode>General</c:formatCode>
                <c:ptCount val="5"/>
                <c:pt idx="0">
                  <c:v>50</c:v>
                </c:pt>
                <c:pt idx="1">
                  <c:v>50</c:v>
                </c:pt>
                <c:pt idx="2">
                  <c:v>0</c:v>
                </c:pt>
                <c:pt idx="3">
                  <c:v>0</c:v>
                </c:pt>
                <c:pt idx="4">
                  <c:v>0</c:v>
                </c:pt>
              </c:numCache>
            </c:numRef>
          </c:val>
          <c:extLst>
            <c:ext xmlns:c16="http://schemas.microsoft.com/office/drawing/2014/chart" uri="{C3380CC4-5D6E-409C-BE32-E72D297353CC}">
              <c16:uniqueId val="{00000000-2301-41ED-AF1C-C50819B175D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'3年'!$B$92:$B$96</c:f>
              <c:strCache>
                <c:ptCount val="5"/>
                <c:pt idx="0">
                  <c:v>とてもそう思う</c:v>
                </c:pt>
                <c:pt idx="1">
                  <c:v>ややそう思う</c:v>
                </c:pt>
                <c:pt idx="2">
                  <c:v>あまり思わない</c:v>
                </c:pt>
                <c:pt idx="3">
                  <c:v>全く思わない</c:v>
                </c:pt>
                <c:pt idx="4">
                  <c:v>わからない</c:v>
                </c:pt>
              </c:strCache>
            </c:strRef>
          </c:cat>
          <c:val>
            <c:numRef>
              <c:f>'3年'!$H$92:$H$96</c:f>
              <c:numCache>
                <c:formatCode>General</c:formatCode>
                <c:ptCount val="5"/>
                <c:pt idx="0">
                  <c:v>50</c:v>
                </c:pt>
                <c:pt idx="1">
                  <c:v>30</c:v>
                </c:pt>
                <c:pt idx="2">
                  <c:v>10</c:v>
                </c:pt>
                <c:pt idx="3">
                  <c:v>0</c:v>
                </c:pt>
                <c:pt idx="4">
                  <c:v>10</c:v>
                </c:pt>
              </c:numCache>
            </c:numRef>
          </c:val>
          <c:extLst>
            <c:ext xmlns:c16="http://schemas.microsoft.com/office/drawing/2014/chart" uri="{C3380CC4-5D6E-409C-BE32-E72D297353CC}">
              <c16:uniqueId val="{00000000-6A9F-450C-8EB9-D624BA4C65D9}"/>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全体!$B$12:$B$16</c:f>
              <c:strCache>
                <c:ptCount val="5"/>
                <c:pt idx="0">
                  <c:v>とてもそう思う</c:v>
                </c:pt>
                <c:pt idx="1">
                  <c:v>ややそう思う</c:v>
                </c:pt>
                <c:pt idx="2">
                  <c:v>あまり思わない</c:v>
                </c:pt>
                <c:pt idx="3">
                  <c:v>全く思わない</c:v>
                </c:pt>
                <c:pt idx="4">
                  <c:v>わからない</c:v>
                </c:pt>
              </c:strCache>
            </c:strRef>
          </c:cat>
          <c:val>
            <c:numRef>
              <c:f>全体!$E$12:$E$16</c:f>
              <c:numCache>
                <c:formatCode>General</c:formatCode>
                <c:ptCount val="5"/>
                <c:pt idx="0">
                  <c:v>59</c:v>
                </c:pt>
                <c:pt idx="1">
                  <c:v>33</c:v>
                </c:pt>
                <c:pt idx="2">
                  <c:v>3</c:v>
                </c:pt>
                <c:pt idx="3">
                  <c:v>5</c:v>
                </c:pt>
                <c:pt idx="4">
                  <c:v>0</c:v>
                </c:pt>
              </c:numCache>
            </c:numRef>
          </c:val>
          <c:extLst>
            <c:ext xmlns:c16="http://schemas.microsoft.com/office/drawing/2014/chart" uri="{C3380CC4-5D6E-409C-BE32-E72D297353CC}">
              <c16:uniqueId val="{00000000-08AF-48F4-A1A8-8F630BC8A30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全体!$B$4:$B$8</c:f>
              <c:strCache>
                <c:ptCount val="5"/>
                <c:pt idx="0">
                  <c:v>とてもそう思う</c:v>
                </c:pt>
                <c:pt idx="1">
                  <c:v>ややそう思う</c:v>
                </c:pt>
                <c:pt idx="2">
                  <c:v>あまり思わない</c:v>
                </c:pt>
                <c:pt idx="3">
                  <c:v>全く思わない</c:v>
                </c:pt>
                <c:pt idx="4">
                  <c:v>わからない</c:v>
                </c:pt>
              </c:strCache>
            </c:strRef>
          </c:cat>
          <c:val>
            <c:numRef>
              <c:f>全体!$E$4:$E$8</c:f>
              <c:numCache>
                <c:formatCode>General</c:formatCode>
                <c:ptCount val="5"/>
                <c:pt idx="0">
                  <c:v>41</c:v>
                </c:pt>
                <c:pt idx="1">
                  <c:v>46</c:v>
                </c:pt>
                <c:pt idx="2">
                  <c:v>3</c:v>
                </c:pt>
                <c:pt idx="3">
                  <c:v>5</c:v>
                </c:pt>
                <c:pt idx="4">
                  <c:v>5</c:v>
                </c:pt>
              </c:numCache>
            </c:numRef>
          </c:val>
          <c:extLst>
            <c:ext xmlns:c16="http://schemas.microsoft.com/office/drawing/2014/chart" uri="{C3380CC4-5D6E-409C-BE32-E72D297353CC}">
              <c16:uniqueId val="{00000000-85CE-475E-B10F-CA5B8A157A33}"/>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全体!$B$20:$B$24</c:f>
              <c:strCache>
                <c:ptCount val="5"/>
                <c:pt idx="0">
                  <c:v>とてもそう思う</c:v>
                </c:pt>
                <c:pt idx="1">
                  <c:v>ややそう思う</c:v>
                </c:pt>
                <c:pt idx="2">
                  <c:v>あまり思わない</c:v>
                </c:pt>
                <c:pt idx="3">
                  <c:v>全く思わない</c:v>
                </c:pt>
                <c:pt idx="4">
                  <c:v>わからない</c:v>
                </c:pt>
              </c:strCache>
            </c:strRef>
          </c:cat>
          <c:val>
            <c:numRef>
              <c:f>全体!$E$20:$E$24</c:f>
              <c:numCache>
                <c:formatCode>General</c:formatCode>
                <c:ptCount val="5"/>
                <c:pt idx="0">
                  <c:v>33</c:v>
                </c:pt>
                <c:pt idx="1">
                  <c:v>38</c:v>
                </c:pt>
                <c:pt idx="2">
                  <c:v>18</c:v>
                </c:pt>
                <c:pt idx="3">
                  <c:v>8</c:v>
                </c:pt>
                <c:pt idx="4">
                  <c:v>3</c:v>
                </c:pt>
              </c:numCache>
            </c:numRef>
          </c:val>
          <c:extLst>
            <c:ext xmlns:c16="http://schemas.microsoft.com/office/drawing/2014/chart" uri="{C3380CC4-5D6E-409C-BE32-E72D297353CC}">
              <c16:uniqueId val="{00000000-013F-4CEC-84A6-3381A655288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全体!$B$28:$B$32</c:f>
              <c:strCache>
                <c:ptCount val="5"/>
                <c:pt idx="0">
                  <c:v>とてもそう思う</c:v>
                </c:pt>
                <c:pt idx="1">
                  <c:v>ややそう思う</c:v>
                </c:pt>
                <c:pt idx="2">
                  <c:v>あまり思わない</c:v>
                </c:pt>
                <c:pt idx="3">
                  <c:v>全く思わない</c:v>
                </c:pt>
                <c:pt idx="4">
                  <c:v>わからない</c:v>
                </c:pt>
              </c:strCache>
            </c:strRef>
          </c:cat>
          <c:val>
            <c:numRef>
              <c:f>全体!$E$28:$E$32</c:f>
              <c:numCache>
                <c:formatCode>General</c:formatCode>
                <c:ptCount val="5"/>
                <c:pt idx="0">
                  <c:v>31</c:v>
                </c:pt>
                <c:pt idx="1">
                  <c:v>46</c:v>
                </c:pt>
                <c:pt idx="2">
                  <c:v>10</c:v>
                </c:pt>
                <c:pt idx="3">
                  <c:v>3</c:v>
                </c:pt>
                <c:pt idx="4">
                  <c:v>10</c:v>
                </c:pt>
              </c:numCache>
            </c:numRef>
          </c:val>
          <c:extLst>
            <c:ext xmlns:c16="http://schemas.microsoft.com/office/drawing/2014/chart" uri="{C3380CC4-5D6E-409C-BE32-E72D297353CC}">
              <c16:uniqueId val="{00000000-A50D-485C-86CE-D5CB91ECB57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全体!$B$36:$B$40</c:f>
              <c:strCache>
                <c:ptCount val="5"/>
                <c:pt idx="0">
                  <c:v>とてもそう思う</c:v>
                </c:pt>
                <c:pt idx="1">
                  <c:v>ややそう思う</c:v>
                </c:pt>
                <c:pt idx="2">
                  <c:v>あまり思わない</c:v>
                </c:pt>
                <c:pt idx="3">
                  <c:v>全く思わない</c:v>
                </c:pt>
                <c:pt idx="4">
                  <c:v>わからない</c:v>
                </c:pt>
              </c:strCache>
            </c:strRef>
          </c:cat>
          <c:val>
            <c:numRef>
              <c:f>全体!$E$36:$E$40</c:f>
              <c:numCache>
                <c:formatCode>General</c:formatCode>
                <c:ptCount val="5"/>
                <c:pt idx="0">
                  <c:v>33</c:v>
                </c:pt>
                <c:pt idx="1">
                  <c:v>46</c:v>
                </c:pt>
                <c:pt idx="2">
                  <c:v>18</c:v>
                </c:pt>
                <c:pt idx="3">
                  <c:v>3</c:v>
                </c:pt>
                <c:pt idx="4">
                  <c:v>0</c:v>
                </c:pt>
              </c:numCache>
            </c:numRef>
          </c:val>
          <c:extLst>
            <c:ext xmlns:c16="http://schemas.microsoft.com/office/drawing/2014/chart" uri="{C3380CC4-5D6E-409C-BE32-E72D297353CC}">
              <c16:uniqueId val="{00000000-77BA-491B-8DE8-6EF7240A7945}"/>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'1年'!$B$68:$B$72</c:f>
              <c:strCache>
                <c:ptCount val="5"/>
                <c:pt idx="0">
                  <c:v>とてもそう思う</c:v>
                </c:pt>
                <c:pt idx="1">
                  <c:v>ややそう思う</c:v>
                </c:pt>
                <c:pt idx="2">
                  <c:v>あまり思わない</c:v>
                </c:pt>
                <c:pt idx="3">
                  <c:v>全く思わない</c:v>
                </c:pt>
                <c:pt idx="4">
                  <c:v>わからない</c:v>
                </c:pt>
              </c:strCache>
            </c:strRef>
          </c:cat>
          <c:val>
            <c:numRef>
              <c:f>'1年'!$H$68:$H$72</c:f>
              <c:numCache>
                <c:formatCode>General</c:formatCode>
                <c:ptCount val="5"/>
                <c:pt idx="0">
                  <c:v>36.363636363636367</c:v>
                </c:pt>
                <c:pt idx="1">
                  <c:v>36.363636363636367</c:v>
                </c:pt>
                <c:pt idx="2">
                  <c:v>18.181818181818183</c:v>
                </c:pt>
                <c:pt idx="3">
                  <c:v>9.0909090909090917</c:v>
                </c:pt>
                <c:pt idx="4">
                  <c:v>0</c:v>
                </c:pt>
              </c:numCache>
            </c:numRef>
          </c:val>
          <c:extLst>
            <c:ext xmlns:c16="http://schemas.microsoft.com/office/drawing/2014/chart" uri="{C3380CC4-5D6E-409C-BE32-E72D297353CC}">
              <c16:uniqueId val="{00000000-2320-4740-A98D-00637017F3AE}"/>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全体!$B$44:$B$48</c:f>
              <c:strCache>
                <c:ptCount val="5"/>
                <c:pt idx="0">
                  <c:v>とてもそう思う</c:v>
                </c:pt>
                <c:pt idx="1">
                  <c:v>ややそう思う</c:v>
                </c:pt>
                <c:pt idx="2">
                  <c:v>あまり思わない</c:v>
                </c:pt>
                <c:pt idx="3">
                  <c:v>全く思わない</c:v>
                </c:pt>
                <c:pt idx="4">
                  <c:v>わからない</c:v>
                </c:pt>
              </c:strCache>
            </c:strRef>
          </c:cat>
          <c:val>
            <c:numRef>
              <c:f>全体!$E$44:$E$48</c:f>
              <c:numCache>
                <c:formatCode>General</c:formatCode>
                <c:ptCount val="5"/>
                <c:pt idx="0">
                  <c:v>36</c:v>
                </c:pt>
                <c:pt idx="1">
                  <c:v>28</c:v>
                </c:pt>
                <c:pt idx="2">
                  <c:v>18</c:v>
                </c:pt>
                <c:pt idx="3">
                  <c:v>13</c:v>
                </c:pt>
                <c:pt idx="4">
                  <c:v>5</c:v>
                </c:pt>
              </c:numCache>
            </c:numRef>
          </c:val>
          <c:extLst>
            <c:ext xmlns:c16="http://schemas.microsoft.com/office/drawing/2014/chart" uri="{C3380CC4-5D6E-409C-BE32-E72D297353CC}">
              <c16:uniqueId val="{00000000-EF57-4588-A197-42E3A9A361B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全体!$B$54:$B$58</c:f>
              <c:strCache>
                <c:ptCount val="5"/>
                <c:pt idx="0">
                  <c:v>とてもそう思う</c:v>
                </c:pt>
                <c:pt idx="1">
                  <c:v>ややそう思う</c:v>
                </c:pt>
                <c:pt idx="2">
                  <c:v>あまり思わない</c:v>
                </c:pt>
                <c:pt idx="3">
                  <c:v>全く思わない</c:v>
                </c:pt>
                <c:pt idx="4">
                  <c:v>わからない</c:v>
                </c:pt>
              </c:strCache>
            </c:strRef>
          </c:cat>
          <c:val>
            <c:numRef>
              <c:f>全体!$E$54:$E$58</c:f>
              <c:numCache>
                <c:formatCode>General</c:formatCode>
                <c:ptCount val="5"/>
                <c:pt idx="0">
                  <c:v>23</c:v>
                </c:pt>
                <c:pt idx="1">
                  <c:v>33</c:v>
                </c:pt>
                <c:pt idx="2">
                  <c:v>21</c:v>
                </c:pt>
                <c:pt idx="3">
                  <c:v>8</c:v>
                </c:pt>
                <c:pt idx="4">
                  <c:v>15</c:v>
                </c:pt>
              </c:numCache>
            </c:numRef>
          </c:val>
          <c:extLst>
            <c:ext xmlns:c16="http://schemas.microsoft.com/office/drawing/2014/chart" uri="{C3380CC4-5D6E-409C-BE32-E72D297353CC}">
              <c16:uniqueId val="{00000000-77FF-4DE0-B0A6-B4C62C0865E8}"/>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全体!$B$62:$B$66</c:f>
              <c:strCache>
                <c:ptCount val="5"/>
                <c:pt idx="0">
                  <c:v>とてもそう思う</c:v>
                </c:pt>
                <c:pt idx="1">
                  <c:v>ややそう思う</c:v>
                </c:pt>
                <c:pt idx="2">
                  <c:v>あまり思わない</c:v>
                </c:pt>
                <c:pt idx="3">
                  <c:v>全く思わない</c:v>
                </c:pt>
                <c:pt idx="4">
                  <c:v>わからない</c:v>
                </c:pt>
              </c:strCache>
            </c:strRef>
          </c:cat>
          <c:val>
            <c:numRef>
              <c:f>全体!$E$62:$E$66</c:f>
              <c:numCache>
                <c:formatCode>General</c:formatCode>
                <c:ptCount val="5"/>
                <c:pt idx="0">
                  <c:v>38</c:v>
                </c:pt>
                <c:pt idx="1">
                  <c:v>33</c:v>
                </c:pt>
                <c:pt idx="2">
                  <c:v>15</c:v>
                </c:pt>
                <c:pt idx="3">
                  <c:v>8</c:v>
                </c:pt>
                <c:pt idx="4">
                  <c:v>5</c:v>
                </c:pt>
              </c:numCache>
            </c:numRef>
          </c:val>
          <c:extLst>
            <c:ext xmlns:c16="http://schemas.microsoft.com/office/drawing/2014/chart" uri="{C3380CC4-5D6E-409C-BE32-E72D297353CC}">
              <c16:uniqueId val="{00000000-F008-4D6D-87B6-9A4672F86D94}"/>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全体!$B$70:$B$74</c:f>
              <c:strCache>
                <c:ptCount val="5"/>
                <c:pt idx="0">
                  <c:v>とてもそう思う</c:v>
                </c:pt>
                <c:pt idx="1">
                  <c:v>ややそう思う</c:v>
                </c:pt>
                <c:pt idx="2">
                  <c:v>あまり思わない</c:v>
                </c:pt>
                <c:pt idx="3">
                  <c:v>全く思わない</c:v>
                </c:pt>
                <c:pt idx="4">
                  <c:v>わからない</c:v>
                </c:pt>
              </c:strCache>
            </c:strRef>
          </c:cat>
          <c:val>
            <c:numRef>
              <c:f>全体!$E$70:$E$74</c:f>
              <c:numCache>
                <c:formatCode>General</c:formatCode>
                <c:ptCount val="5"/>
                <c:pt idx="0">
                  <c:v>38</c:v>
                </c:pt>
                <c:pt idx="1">
                  <c:v>38</c:v>
                </c:pt>
                <c:pt idx="2">
                  <c:v>18</c:v>
                </c:pt>
                <c:pt idx="3">
                  <c:v>5</c:v>
                </c:pt>
                <c:pt idx="4">
                  <c:v>0</c:v>
                </c:pt>
              </c:numCache>
            </c:numRef>
          </c:val>
          <c:extLst>
            <c:ext xmlns:c16="http://schemas.microsoft.com/office/drawing/2014/chart" uri="{C3380CC4-5D6E-409C-BE32-E72D297353CC}">
              <c16:uniqueId val="{00000000-C4F5-4997-9AEE-A08D9446897D}"/>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全体!$B$78:$B$82</c:f>
              <c:strCache>
                <c:ptCount val="5"/>
                <c:pt idx="0">
                  <c:v>とてもそう思う</c:v>
                </c:pt>
                <c:pt idx="1">
                  <c:v>ややそう思う</c:v>
                </c:pt>
                <c:pt idx="2">
                  <c:v>あまり思わない</c:v>
                </c:pt>
                <c:pt idx="3">
                  <c:v>全く思わない</c:v>
                </c:pt>
                <c:pt idx="4">
                  <c:v>わからない</c:v>
                </c:pt>
              </c:strCache>
            </c:strRef>
          </c:cat>
          <c:val>
            <c:numRef>
              <c:f>全体!$E$78:$E$82</c:f>
              <c:numCache>
                <c:formatCode>General</c:formatCode>
                <c:ptCount val="5"/>
                <c:pt idx="0">
                  <c:v>28</c:v>
                </c:pt>
                <c:pt idx="1">
                  <c:v>59</c:v>
                </c:pt>
                <c:pt idx="2">
                  <c:v>3</c:v>
                </c:pt>
                <c:pt idx="3">
                  <c:v>5</c:v>
                </c:pt>
                <c:pt idx="4">
                  <c:v>5</c:v>
                </c:pt>
              </c:numCache>
            </c:numRef>
          </c:val>
          <c:extLst>
            <c:ext xmlns:c16="http://schemas.microsoft.com/office/drawing/2014/chart" uri="{C3380CC4-5D6E-409C-BE32-E72D297353CC}">
              <c16:uniqueId val="{00000000-82A7-49D5-BAA4-25587892518A}"/>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全体!$B$86:$B$90</c:f>
              <c:strCache>
                <c:ptCount val="5"/>
                <c:pt idx="0">
                  <c:v>とてもそう思う</c:v>
                </c:pt>
                <c:pt idx="1">
                  <c:v>ややそう思う</c:v>
                </c:pt>
                <c:pt idx="2">
                  <c:v>あまり思わない</c:v>
                </c:pt>
                <c:pt idx="3">
                  <c:v>全く思わない</c:v>
                </c:pt>
                <c:pt idx="4">
                  <c:v>わからない</c:v>
                </c:pt>
              </c:strCache>
            </c:strRef>
          </c:cat>
          <c:val>
            <c:numRef>
              <c:f>全体!$E$86:$E$90</c:f>
              <c:numCache>
                <c:formatCode>General</c:formatCode>
                <c:ptCount val="5"/>
                <c:pt idx="0">
                  <c:v>33</c:v>
                </c:pt>
                <c:pt idx="1">
                  <c:v>44</c:v>
                </c:pt>
                <c:pt idx="2">
                  <c:v>5</c:v>
                </c:pt>
                <c:pt idx="3">
                  <c:v>10</c:v>
                </c:pt>
                <c:pt idx="4">
                  <c:v>8</c:v>
                </c:pt>
              </c:numCache>
            </c:numRef>
          </c:val>
          <c:extLst>
            <c:ext xmlns:c16="http://schemas.microsoft.com/office/drawing/2014/chart" uri="{C3380CC4-5D6E-409C-BE32-E72D297353CC}">
              <c16:uniqueId val="{00000000-636F-407F-9EAA-D0A7D2CD801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1">
                <a:lumMod val="75000"/>
                <a:lumOff val="25000"/>
              </a:schemeClr>
            </a:solidFill>
            <a:ln>
              <a:noFill/>
            </a:ln>
            <a:effectLst/>
          </c:spPr>
          <c:invertIfNegative val="0"/>
          <c:cat>
            <c:strRef>
              <c:f>全体!$B$94:$B$98</c:f>
              <c:strCache>
                <c:ptCount val="5"/>
                <c:pt idx="0">
                  <c:v>とてもそう思う</c:v>
                </c:pt>
                <c:pt idx="1">
                  <c:v>ややそう思う</c:v>
                </c:pt>
                <c:pt idx="2">
                  <c:v>あまり思わない</c:v>
                </c:pt>
                <c:pt idx="3">
                  <c:v>全く思わない</c:v>
                </c:pt>
                <c:pt idx="4">
                  <c:v>わからない</c:v>
                </c:pt>
              </c:strCache>
            </c:strRef>
          </c:cat>
          <c:val>
            <c:numRef>
              <c:f>全体!$E$94:$E$98</c:f>
              <c:numCache>
                <c:formatCode>General</c:formatCode>
                <c:ptCount val="5"/>
                <c:pt idx="0">
                  <c:v>26</c:v>
                </c:pt>
                <c:pt idx="1">
                  <c:v>36</c:v>
                </c:pt>
                <c:pt idx="2">
                  <c:v>21</c:v>
                </c:pt>
                <c:pt idx="3">
                  <c:v>15</c:v>
                </c:pt>
                <c:pt idx="4">
                  <c:v>3</c:v>
                </c:pt>
              </c:numCache>
            </c:numRef>
          </c:val>
          <c:extLst>
            <c:ext xmlns:c16="http://schemas.microsoft.com/office/drawing/2014/chart" uri="{C3380CC4-5D6E-409C-BE32-E72D297353CC}">
              <c16:uniqueId val="{00000000-0B4A-4572-AB00-829B988CA9B2}"/>
            </c:ext>
          </c:extLst>
        </c:ser>
        <c:dLbls>
          <c:showLegendKey val="0"/>
          <c:showVal val="0"/>
          <c:showCatName val="0"/>
          <c:showSerName val="0"/>
          <c:showPercent val="0"/>
          <c:showBubbleSize val="0"/>
        </c:dLbls>
        <c:gapWidth val="182"/>
        <c:axId val="552811336"/>
        <c:axId val="552808056"/>
      </c:barChart>
      <c:catAx>
        <c:axId val="55281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552808056"/>
        <c:crosses val="autoZero"/>
        <c:auto val="1"/>
        <c:lblAlgn val="ctr"/>
        <c:lblOffset val="100"/>
        <c:noMultiLvlLbl val="0"/>
      </c:catAx>
      <c:valAx>
        <c:axId val="552808056"/>
        <c:scaling>
          <c:orientation val="minMax"/>
          <c:max val="50"/>
        </c:scaling>
        <c:delete val="0"/>
        <c:axPos val="t"/>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2811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12" Type="http://schemas.openxmlformats.org/officeDocument/2006/relationships/chart" Target="../charts/chart48.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_rels/drawing5.xml.rels><?xml version="1.0" encoding="UTF-8" standalone="yes"?>
<Relationships xmlns="http://schemas.openxmlformats.org/package/2006/relationships"><Relationship Id="rId13" Type="http://schemas.openxmlformats.org/officeDocument/2006/relationships/chart" Target="../charts/chart61.xml"/><Relationship Id="rId18" Type="http://schemas.openxmlformats.org/officeDocument/2006/relationships/chart" Target="../charts/chart66.xml"/><Relationship Id="rId26" Type="http://schemas.openxmlformats.org/officeDocument/2006/relationships/chart" Target="../charts/chart74.xml"/><Relationship Id="rId39" Type="http://schemas.openxmlformats.org/officeDocument/2006/relationships/chart" Target="../charts/chart87.xml"/><Relationship Id="rId21" Type="http://schemas.openxmlformats.org/officeDocument/2006/relationships/chart" Target="../charts/chart69.xml"/><Relationship Id="rId34" Type="http://schemas.openxmlformats.org/officeDocument/2006/relationships/chart" Target="../charts/chart82.xml"/><Relationship Id="rId42" Type="http://schemas.openxmlformats.org/officeDocument/2006/relationships/chart" Target="../charts/chart90.xml"/><Relationship Id="rId47" Type="http://schemas.openxmlformats.org/officeDocument/2006/relationships/chart" Target="../charts/chart95.xml"/><Relationship Id="rId7" Type="http://schemas.openxmlformats.org/officeDocument/2006/relationships/chart" Target="../charts/chart55.xml"/><Relationship Id="rId2" Type="http://schemas.openxmlformats.org/officeDocument/2006/relationships/chart" Target="../charts/chart50.xml"/><Relationship Id="rId16" Type="http://schemas.openxmlformats.org/officeDocument/2006/relationships/chart" Target="../charts/chart64.xml"/><Relationship Id="rId29" Type="http://schemas.openxmlformats.org/officeDocument/2006/relationships/chart" Target="../charts/chart77.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24" Type="http://schemas.openxmlformats.org/officeDocument/2006/relationships/chart" Target="../charts/chart72.xml"/><Relationship Id="rId32" Type="http://schemas.openxmlformats.org/officeDocument/2006/relationships/chart" Target="../charts/chart80.xml"/><Relationship Id="rId37" Type="http://schemas.openxmlformats.org/officeDocument/2006/relationships/chart" Target="../charts/chart85.xml"/><Relationship Id="rId40" Type="http://schemas.openxmlformats.org/officeDocument/2006/relationships/chart" Target="../charts/chart88.xml"/><Relationship Id="rId45" Type="http://schemas.openxmlformats.org/officeDocument/2006/relationships/chart" Target="../charts/chart93.xml"/><Relationship Id="rId5" Type="http://schemas.openxmlformats.org/officeDocument/2006/relationships/chart" Target="../charts/chart53.xml"/><Relationship Id="rId15" Type="http://schemas.openxmlformats.org/officeDocument/2006/relationships/chart" Target="../charts/chart63.xml"/><Relationship Id="rId23" Type="http://schemas.openxmlformats.org/officeDocument/2006/relationships/chart" Target="../charts/chart71.xml"/><Relationship Id="rId28" Type="http://schemas.openxmlformats.org/officeDocument/2006/relationships/chart" Target="../charts/chart76.xml"/><Relationship Id="rId36" Type="http://schemas.openxmlformats.org/officeDocument/2006/relationships/chart" Target="../charts/chart84.xml"/><Relationship Id="rId10" Type="http://schemas.openxmlformats.org/officeDocument/2006/relationships/chart" Target="../charts/chart58.xml"/><Relationship Id="rId19" Type="http://schemas.openxmlformats.org/officeDocument/2006/relationships/chart" Target="../charts/chart67.xml"/><Relationship Id="rId31" Type="http://schemas.openxmlformats.org/officeDocument/2006/relationships/chart" Target="../charts/chart79.xml"/><Relationship Id="rId44" Type="http://schemas.openxmlformats.org/officeDocument/2006/relationships/chart" Target="../charts/chart92.xml"/><Relationship Id="rId4" Type="http://schemas.openxmlformats.org/officeDocument/2006/relationships/chart" Target="../charts/chart52.xml"/><Relationship Id="rId9" Type="http://schemas.openxmlformats.org/officeDocument/2006/relationships/chart" Target="../charts/chart57.xml"/><Relationship Id="rId14" Type="http://schemas.openxmlformats.org/officeDocument/2006/relationships/chart" Target="../charts/chart62.xml"/><Relationship Id="rId22" Type="http://schemas.openxmlformats.org/officeDocument/2006/relationships/chart" Target="../charts/chart70.xml"/><Relationship Id="rId27" Type="http://schemas.openxmlformats.org/officeDocument/2006/relationships/chart" Target="../charts/chart75.xml"/><Relationship Id="rId30" Type="http://schemas.openxmlformats.org/officeDocument/2006/relationships/chart" Target="../charts/chart78.xml"/><Relationship Id="rId35" Type="http://schemas.openxmlformats.org/officeDocument/2006/relationships/chart" Target="../charts/chart83.xml"/><Relationship Id="rId43" Type="http://schemas.openxmlformats.org/officeDocument/2006/relationships/chart" Target="../charts/chart91.xml"/><Relationship Id="rId48" Type="http://schemas.openxmlformats.org/officeDocument/2006/relationships/chart" Target="../charts/chart96.xml"/><Relationship Id="rId8" Type="http://schemas.openxmlformats.org/officeDocument/2006/relationships/chart" Target="../charts/chart56.xml"/><Relationship Id="rId3" Type="http://schemas.openxmlformats.org/officeDocument/2006/relationships/chart" Target="../charts/chart51.xml"/><Relationship Id="rId12" Type="http://schemas.openxmlformats.org/officeDocument/2006/relationships/chart" Target="../charts/chart60.xml"/><Relationship Id="rId17" Type="http://schemas.openxmlformats.org/officeDocument/2006/relationships/chart" Target="../charts/chart65.xml"/><Relationship Id="rId25" Type="http://schemas.openxmlformats.org/officeDocument/2006/relationships/chart" Target="../charts/chart73.xml"/><Relationship Id="rId33" Type="http://schemas.openxmlformats.org/officeDocument/2006/relationships/chart" Target="../charts/chart81.xml"/><Relationship Id="rId38" Type="http://schemas.openxmlformats.org/officeDocument/2006/relationships/chart" Target="../charts/chart86.xml"/><Relationship Id="rId46" Type="http://schemas.openxmlformats.org/officeDocument/2006/relationships/chart" Target="../charts/chart94.xml"/><Relationship Id="rId20" Type="http://schemas.openxmlformats.org/officeDocument/2006/relationships/chart" Target="../charts/chart68.xml"/><Relationship Id="rId41" Type="http://schemas.openxmlformats.org/officeDocument/2006/relationships/chart" Target="../charts/chart89.xml"/></Relationships>
</file>

<file path=xl/drawings/drawing1.xml><?xml version="1.0" encoding="utf-8"?>
<xdr:wsDr xmlns:xdr="http://schemas.openxmlformats.org/drawingml/2006/spreadsheetDrawing" xmlns:a="http://schemas.openxmlformats.org/drawingml/2006/main">
  <xdr:twoCellAnchor>
    <xdr:from>
      <xdr:col>8</xdr:col>
      <xdr:colOff>0</xdr:colOff>
      <xdr:row>10</xdr:row>
      <xdr:rowOff>0</xdr:rowOff>
    </xdr:from>
    <xdr:to>
      <xdr:col>13</xdr:col>
      <xdr:colOff>352425</xdr:colOff>
      <xdr:row>16</xdr:row>
      <xdr:rowOff>9526</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13</xdr:col>
      <xdr:colOff>352425</xdr:colOff>
      <xdr:row>8</xdr:row>
      <xdr:rowOff>9526</xdr:rowOff>
    </xdr:to>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0</xdr:rowOff>
    </xdr:from>
    <xdr:to>
      <xdr:col>13</xdr:col>
      <xdr:colOff>352425</xdr:colOff>
      <xdr:row>24</xdr:row>
      <xdr:rowOff>9526</xdr:rowOff>
    </xdr:to>
    <xdr:graphicFrame macro="">
      <xdr:nvGraphicFramePr>
        <xdr:cNvPr id="6" name="グラフ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13</xdr:col>
      <xdr:colOff>352425</xdr:colOff>
      <xdr:row>32</xdr:row>
      <xdr:rowOff>9526</xdr:rowOff>
    </xdr:to>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34</xdr:row>
      <xdr:rowOff>0</xdr:rowOff>
    </xdr:from>
    <xdr:to>
      <xdr:col>13</xdr:col>
      <xdr:colOff>352425</xdr:colOff>
      <xdr:row>40</xdr:row>
      <xdr:rowOff>9526</xdr:rowOff>
    </xdr:to>
    <xdr:graphicFrame macro="">
      <xdr:nvGraphicFramePr>
        <xdr:cNvPr id="8" name="グラフ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42</xdr:row>
      <xdr:rowOff>0</xdr:rowOff>
    </xdr:from>
    <xdr:to>
      <xdr:col>13</xdr:col>
      <xdr:colOff>352425</xdr:colOff>
      <xdr:row>48</xdr:row>
      <xdr:rowOff>9526</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50</xdr:row>
      <xdr:rowOff>0</xdr:rowOff>
    </xdr:from>
    <xdr:to>
      <xdr:col>13</xdr:col>
      <xdr:colOff>352425</xdr:colOff>
      <xdr:row>56</xdr:row>
      <xdr:rowOff>9526</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58</xdr:row>
      <xdr:rowOff>0</xdr:rowOff>
    </xdr:from>
    <xdr:to>
      <xdr:col>13</xdr:col>
      <xdr:colOff>352425</xdr:colOff>
      <xdr:row>64</xdr:row>
      <xdr:rowOff>9526</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66</xdr:row>
      <xdr:rowOff>0</xdr:rowOff>
    </xdr:from>
    <xdr:to>
      <xdr:col>13</xdr:col>
      <xdr:colOff>352425</xdr:colOff>
      <xdr:row>72</xdr:row>
      <xdr:rowOff>9526</xdr:rowOff>
    </xdr:to>
    <xdr:graphicFrame macro="">
      <xdr:nvGraphicFramePr>
        <xdr:cNvPr id="12" name="グラフ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74</xdr:row>
      <xdr:rowOff>0</xdr:rowOff>
    </xdr:from>
    <xdr:to>
      <xdr:col>13</xdr:col>
      <xdr:colOff>352425</xdr:colOff>
      <xdr:row>80</xdr:row>
      <xdr:rowOff>9526</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82</xdr:row>
      <xdr:rowOff>0</xdr:rowOff>
    </xdr:from>
    <xdr:to>
      <xdr:col>13</xdr:col>
      <xdr:colOff>352425</xdr:colOff>
      <xdr:row>88</xdr:row>
      <xdr:rowOff>9526</xdr:rowOff>
    </xdr:to>
    <xdr:graphicFrame macro="">
      <xdr:nvGraphicFramePr>
        <xdr:cNvPr id="14" name="グラフ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90</xdr:row>
      <xdr:rowOff>0</xdr:rowOff>
    </xdr:from>
    <xdr:to>
      <xdr:col>13</xdr:col>
      <xdr:colOff>352425</xdr:colOff>
      <xdr:row>96</xdr:row>
      <xdr:rowOff>9526</xdr:rowOff>
    </xdr:to>
    <xdr:graphicFrame macro="">
      <xdr:nvGraphicFramePr>
        <xdr:cNvPr id="15" name="グラフ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10</xdr:row>
      <xdr:rowOff>0</xdr:rowOff>
    </xdr:from>
    <xdr:to>
      <xdr:col>13</xdr:col>
      <xdr:colOff>352425</xdr:colOff>
      <xdr:row>16</xdr:row>
      <xdr:rowOff>9526</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13</xdr:col>
      <xdr:colOff>352425</xdr:colOff>
      <xdr:row>8</xdr:row>
      <xdr:rowOff>9526</xdr:rowOff>
    </xdr:to>
    <xdr:graphicFrame macro="">
      <xdr:nvGraphicFramePr>
        <xdr:cNvPr id="3" name="グラフ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0</xdr:rowOff>
    </xdr:from>
    <xdr:to>
      <xdr:col>13</xdr:col>
      <xdr:colOff>352425</xdr:colOff>
      <xdr:row>24</xdr:row>
      <xdr:rowOff>9526</xdr:rowOff>
    </xdr:to>
    <xdr:graphicFrame macro="">
      <xdr:nvGraphicFramePr>
        <xdr:cNvPr id="4" name="グラフ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13</xdr:col>
      <xdr:colOff>352425</xdr:colOff>
      <xdr:row>32</xdr:row>
      <xdr:rowOff>9526</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34</xdr:row>
      <xdr:rowOff>0</xdr:rowOff>
    </xdr:from>
    <xdr:to>
      <xdr:col>13</xdr:col>
      <xdr:colOff>352425</xdr:colOff>
      <xdr:row>40</xdr:row>
      <xdr:rowOff>9526</xdr:rowOff>
    </xdr:to>
    <xdr:graphicFrame macro="">
      <xdr:nvGraphicFramePr>
        <xdr:cNvPr id="6" name="グラフ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42</xdr:row>
      <xdr:rowOff>0</xdr:rowOff>
    </xdr:from>
    <xdr:to>
      <xdr:col>13</xdr:col>
      <xdr:colOff>352425</xdr:colOff>
      <xdr:row>48</xdr:row>
      <xdr:rowOff>9526</xdr:rowOff>
    </xdr:to>
    <xdr:graphicFrame macro="">
      <xdr:nvGraphicFramePr>
        <xdr:cNvPr id="7" name="グラフ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50</xdr:row>
      <xdr:rowOff>0</xdr:rowOff>
    </xdr:from>
    <xdr:to>
      <xdr:col>13</xdr:col>
      <xdr:colOff>352425</xdr:colOff>
      <xdr:row>56</xdr:row>
      <xdr:rowOff>9526</xdr:rowOff>
    </xdr:to>
    <xdr:graphicFrame macro="">
      <xdr:nvGraphicFramePr>
        <xdr:cNvPr id="8" name="グラフ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58</xdr:row>
      <xdr:rowOff>0</xdr:rowOff>
    </xdr:from>
    <xdr:to>
      <xdr:col>13</xdr:col>
      <xdr:colOff>352425</xdr:colOff>
      <xdr:row>64</xdr:row>
      <xdr:rowOff>9526</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66</xdr:row>
      <xdr:rowOff>0</xdr:rowOff>
    </xdr:from>
    <xdr:to>
      <xdr:col>13</xdr:col>
      <xdr:colOff>352425</xdr:colOff>
      <xdr:row>72</xdr:row>
      <xdr:rowOff>9526</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74</xdr:row>
      <xdr:rowOff>0</xdr:rowOff>
    </xdr:from>
    <xdr:to>
      <xdr:col>13</xdr:col>
      <xdr:colOff>352425</xdr:colOff>
      <xdr:row>80</xdr:row>
      <xdr:rowOff>9526</xdr:rowOff>
    </xdr:to>
    <xdr:graphicFrame macro="">
      <xdr:nvGraphicFramePr>
        <xdr:cNvPr id="11" name="グラフ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82</xdr:row>
      <xdr:rowOff>0</xdr:rowOff>
    </xdr:from>
    <xdr:to>
      <xdr:col>13</xdr:col>
      <xdr:colOff>352425</xdr:colOff>
      <xdr:row>88</xdr:row>
      <xdr:rowOff>9526</xdr:rowOff>
    </xdr:to>
    <xdr:graphicFrame macro="">
      <xdr:nvGraphicFramePr>
        <xdr:cNvPr id="12" name="グラフ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90</xdr:row>
      <xdr:rowOff>0</xdr:rowOff>
    </xdr:from>
    <xdr:to>
      <xdr:col>13</xdr:col>
      <xdr:colOff>352425</xdr:colOff>
      <xdr:row>96</xdr:row>
      <xdr:rowOff>9526</xdr:rowOff>
    </xdr:to>
    <xdr:graphicFrame macro="">
      <xdr:nvGraphicFramePr>
        <xdr:cNvPr id="13" name="グラフ 12">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10</xdr:row>
      <xdr:rowOff>0</xdr:rowOff>
    </xdr:from>
    <xdr:to>
      <xdr:col>13</xdr:col>
      <xdr:colOff>352425</xdr:colOff>
      <xdr:row>16</xdr:row>
      <xdr:rowOff>9526</xdr:rowOff>
    </xdr:to>
    <xdr:graphicFrame macro="">
      <xdr:nvGraphicFramePr>
        <xdr:cNvPr id="2" name="グラフ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2</xdr:row>
      <xdr:rowOff>0</xdr:rowOff>
    </xdr:from>
    <xdr:to>
      <xdr:col>13</xdr:col>
      <xdr:colOff>352425</xdr:colOff>
      <xdr:row>8</xdr:row>
      <xdr:rowOff>9526</xdr:rowOff>
    </xdr:to>
    <xdr:graphicFrame macro="">
      <xdr:nvGraphicFramePr>
        <xdr:cNvPr id="3" name="グラフ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0</xdr:rowOff>
    </xdr:from>
    <xdr:to>
      <xdr:col>13</xdr:col>
      <xdr:colOff>352425</xdr:colOff>
      <xdr:row>24</xdr:row>
      <xdr:rowOff>9526</xdr:rowOff>
    </xdr:to>
    <xdr:graphicFrame macro="">
      <xdr:nvGraphicFramePr>
        <xdr:cNvPr id="4" name="グラフ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26</xdr:row>
      <xdr:rowOff>0</xdr:rowOff>
    </xdr:from>
    <xdr:to>
      <xdr:col>13</xdr:col>
      <xdr:colOff>352425</xdr:colOff>
      <xdr:row>32</xdr:row>
      <xdr:rowOff>9526</xdr:rowOff>
    </xdr:to>
    <xdr:graphicFrame macro="">
      <xdr:nvGraphicFramePr>
        <xdr:cNvPr id="5" name="グラフ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34</xdr:row>
      <xdr:rowOff>0</xdr:rowOff>
    </xdr:from>
    <xdr:to>
      <xdr:col>13</xdr:col>
      <xdr:colOff>352425</xdr:colOff>
      <xdr:row>40</xdr:row>
      <xdr:rowOff>9526</xdr:rowOff>
    </xdr:to>
    <xdr:graphicFrame macro="">
      <xdr:nvGraphicFramePr>
        <xdr:cNvPr id="6" name="グラフ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42</xdr:row>
      <xdr:rowOff>0</xdr:rowOff>
    </xdr:from>
    <xdr:to>
      <xdr:col>13</xdr:col>
      <xdr:colOff>352425</xdr:colOff>
      <xdr:row>48</xdr:row>
      <xdr:rowOff>9526</xdr:rowOff>
    </xdr:to>
    <xdr:graphicFrame macro="">
      <xdr:nvGraphicFramePr>
        <xdr:cNvPr id="7" name="グラフ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50</xdr:row>
      <xdr:rowOff>0</xdr:rowOff>
    </xdr:from>
    <xdr:to>
      <xdr:col>13</xdr:col>
      <xdr:colOff>352425</xdr:colOff>
      <xdr:row>56</xdr:row>
      <xdr:rowOff>9526</xdr:rowOff>
    </xdr:to>
    <xdr:graphicFrame macro="">
      <xdr:nvGraphicFramePr>
        <xdr:cNvPr id="8" name="グラフ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58</xdr:row>
      <xdr:rowOff>0</xdr:rowOff>
    </xdr:from>
    <xdr:to>
      <xdr:col>13</xdr:col>
      <xdr:colOff>352425</xdr:colOff>
      <xdr:row>64</xdr:row>
      <xdr:rowOff>9526</xdr:rowOff>
    </xdr:to>
    <xdr:graphicFrame macro="">
      <xdr:nvGraphicFramePr>
        <xdr:cNvPr id="9" name="グラフ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66</xdr:row>
      <xdr:rowOff>0</xdr:rowOff>
    </xdr:from>
    <xdr:to>
      <xdr:col>13</xdr:col>
      <xdr:colOff>352425</xdr:colOff>
      <xdr:row>72</xdr:row>
      <xdr:rowOff>9526</xdr:rowOff>
    </xdr:to>
    <xdr:graphicFrame macro="">
      <xdr:nvGraphicFramePr>
        <xdr:cNvPr id="10" name="グラフ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74</xdr:row>
      <xdr:rowOff>0</xdr:rowOff>
    </xdr:from>
    <xdr:to>
      <xdr:col>13</xdr:col>
      <xdr:colOff>352425</xdr:colOff>
      <xdr:row>80</xdr:row>
      <xdr:rowOff>9526</xdr:rowOff>
    </xdr:to>
    <xdr:graphicFrame macro="">
      <xdr:nvGraphicFramePr>
        <xdr:cNvPr id="11" name="グラフ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82</xdr:row>
      <xdr:rowOff>0</xdr:rowOff>
    </xdr:from>
    <xdr:to>
      <xdr:col>13</xdr:col>
      <xdr:colOff>352425</xdr:colOff>
      <xdr:row>88</xdr:row>
      <xdr:rowOff>9526</xdr:rowOff>
    </xdr:to>
    <xdr:graphicFrame macro="">
      <xdr:nvGraphicFramePr>
        <xdr:cNvPr id="12" name="グラフ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90</xdr:row>
      <xdr:rowOff>0</xdr:rowOff>
    </xdr:from>
    <xdr:to>
      <xdr:col>13</xdr:col>
      <xdr:colOff>352425</xdr:colOff>
      <xdr:row>96</xdr:row>
      <xdr:rowOff>9526</xdr:rowOff>
    </xdr:to>
    <xdr:graphicFrame macro="">
      <xdr:nvGraphicFramePr>
        <xdr:cNvPr id="13" name="グラフ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10</xdr:row>
      <xdr:rowOff>0</xdr:rowOff>
    </xdr:from>
    <xdr:to>
      <xdr:col>10</xdr:col>
      <xdr:colOff>352425</xdr:colOff>
      <xdr:row>16</xdr:row>
      <xdr:rowOff>9526</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2</xdr:row>
      <xdr:rowOff>0</xdr:rowOff>
    </xdr:from>
    <xdr:to>
      <xdr:col>10</xdr:col>
      <xdr:colOff>352425</xdr:colOff>
      <xdr:row>8</xdr:row>
      <xdr:rowOff>9526</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18</xdr:row>
      <xdr:rowOff>0</xdr:rowOff>
    </xdr:from>
    <xdr:to>
      <xdr:col>10</xdr:col>
      <xdr:colOff>352425</xdr:colOff>
      <xdr:row>24</xdr:row>
      <xdr:rowOff>9526</xdr:rowOff>
    </xdr:to>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26</xdr:row>
      <xdr:rowOff>0</xdr:rowOff>
    </xdr:from>
    <xdr:to>
      <xdr:col>10</xdr:col>
      <xdr:colOff>352425</xdr:colOff>
      <xdr:row>32</xdr:row>
      <xdr:rowOff>9526</xdr:rowOff>
    </xdr:to>
    <xdr:graphicFrame macro="">
      <xdr:nvGraphicFramePr>
        <xdr:cNvPr id="5" name="グラフ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0</xdr:colOff>
      <xdr:row>34</xdr:row>
      <xdr:rowOff>0</xdr:rowOff>
    </xdr:from>
    <xdr:to>
      <xdr:col>10</xdr:col>
      <xdr:colOff>352425</xdr:colOff>
      <xdr:row>40</xdr:row>
      <xdr:rowOff>9526</xdr:rowOff>
    </xdr:to>
    <xdr:graphicFrame macro="">
      <xdr:nvGraphicFramePr>
        <xdr:cNvPr id="6" name="グラフ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42</xdr:row>
      <xdr:rowOff>0</xdr:rowOff>
    </xdr:from>
    <xdr:to>
      <xdr:col>10</xdr:col>
      <xdr:colOff>352425</xdr:colOff>
      <xdr:row>48</xdr:row>
      <xdr:rowOff>9526</xdr:rowOff>
    </xdr:to>
    <xdr:graphicFrame macro="">
      <xdr:nvGraphicFramePr>
        <xdr:cNvPr id="7" name="グラフ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0</xdr:colOff>
      <xdr:row>52</xdr:row>
      <xdr:rowOff>0</xdr:rowOff>
    </xdr:from>
    <xdr:to>
      <xdr:col>10</xdr:col>
      <xdr:colOff>352425</xdr:colOff>
      <xdr:row>58</xdr:row>
      <xdr:rowOff>9526</xdr:rowOff>
    </xdr:to>
    <xdr:graphicFrame macro="">
      <xdr:nvGraphicFramePr>
        <xdr:cNvPr id="8" name="グラフ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60</xdr:row>
      <xdr:rowOff>0</xdr:rowOff>
    </xdr:from>
    <xdr:to>
      <xdr:col>10</xdr:col>
      <xdr:colOff>352425</xdr:colOff>
      <xdr:row>66</xdr:row>
      <xdr:rowOff>9526</xdr:rowOff>
    </xdr:to>
    <xdr:graphicFrame macro="">
      <xdr:nvGraphicFramePr>
        <xdr:cNvPr id="9" name="グラフ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0</xdr:colOff>
      <xdr:row>68</xdr:row>
      <xdr:rowOff>0</xdr:rowOff>
    </xdr:from>
    <xdr:to>
      <xdr:col>10</xdr:col>
      <xdr:colOff>352425</xdr:colOff>
      <xdr:row>74</xdr:row>
      <xdr:rowOff>9526</xdr:rowOff>
    </xdr:to>
    <xdr:graphicFrame macro="">
      <xdr:nvGraphicFramePr>
        <xdr:cNvPr id="10" name="グラフ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0</xdr:colOff>
      <xdr:row>76</xdr:row>
      <xdr:rowOff>0</xdr:rowOff>
    </xdr:from>
    <xdr:to>
      <xdr:col>10</xdr:col>
      <xdr:colOff>352425</xdr:colOff>
      <xdr:row>82</xdr:row>
      <xdr:rowOff>9526</xdr:rowOff>
    </xdr:to>
    <xdr:graphicFrame macro="">
      <xdr:nvGraphicFramePr>
        <xdr:cNvPr id="11" name="グラフ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0</xdr:colOff>
      <xdr:row>84</xdr:row>
      <xdr:rowOff>0</xdr:rowOff>
    </xdr:from>
    <xdr:to>
      <xdr:col>10</xdr:col>
      <xdr:colOff>352425</xdr:colOff>
      <xdr:row>90</xdr:row>
      <xdr:rowOff>9526</xdr:rowOff>
    </xdr:to>
    <xdr:graphicFrame macro="">
      <xdr:nvGraphicFramePr>
        <xdr:cNvPr id="12" name="グラフ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0</xdr:colOff>
      <xdr:row>92</xdr:row>
      <xdr:rowOff>0</xdr:rowOff>
    </xdr:from>
    <xdr:to>
      <xdr:col>10</xdr:col>
      <xdr:colOff>352425</xdr:colOff>
      <xdr:row>98</xdr:row>
      <xdr:rowOff>9526</xdr:rowOff>
    </xdr:to>
    <xdr:graphicFrame macro="">
      <xdr:nvGraphicFramePr>
        <xdr:cNvPr id="13" name="グラフ 12">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352425</xdr:colOff>
      <xdr:row>17</xdr:row>
      <xdr:rowOff>9526</xdr:rowOff>
    </xdr:to>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6</xdr:col>
      <xdr:colOff>352425</xdr:colOff>
      <xdr:row>9</xdr:row>
      <xdr:rowOff>9526</xdr:rowOff>
    </xdr:to>
    <xdr:graphicFrame macro="">
      <xdr:nvGraphicFramePr>
        <xdr:cNvPr id="3" name="グラフ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19</xdr:row>
      <xdr:rowOff>0</xdr:rowOff>
    </xdr:from>
    <xdr:to>
      <xdr:col>6</xdr:col>
      <xdr:colOff>352425</xdr:colOff>
      <xdr:row>25</xdr:row>
      <xdr:rowOff>9526</xdr:rowOff>
    </xdr:to>
    <xdr:graphicFrame macro="">
      <xdr:nvGraphicFramePr>
        <xdr:cNvPr id="4" name="グラフ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27</xdr:row>
      <xdr:rowOff>0</xdr:rowOff>
    </xdr:from>
    <xdr:to>
      <xdr:col>6</xdr:col>
      <xdr:colOff>352425</xdr:colOff>
      <xdr:row>33</xdr:row>
      <xdr:rowOff>9526</xdr:rowOff>
    </xdr:to>
    <xdr:graphicFrame macro="">
      <xdr:nvGraphicFramePr>
        <xdr:cNvPr id="5" name="グラフ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xdr:row>
      <xdr:rowOff>0</xdr:rowOff>
    </xdr:from>
    <xdr:to>
      <xdr:col>6</xdr:col>
      <xdr:colOff>352425</xdr:colOff>
      <xdr:row>41</xdr:row>
      <xdr:rowOff>9526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43</xdr:row>
      <xdr:rowOff>0</xdr:rowOff>
    </xdr:from>
    <xdr:to>
      <xdr:col>6</xdr:col>
      <xdr:colOff>352425</xdr:colOff>
      <xdr:row>49</xdr:row>
      <xdr:rowOff>9526</xdr:rowOff>
    </xdr:to>
    <xdr:graphicFrame macro="">
      <xdr:nvGraphicFramePr>
        <xdr:cNvPr id="7" name="グラフ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51</xdr:row>
      <xdr:rowOff>0</xdr:rowOff>
    </xdr:from>
    <xdr:to>
      <xdr:col>6</xdr:col>
      <xdr:colOff>352425</xdr:colOff>
      <xdr:row>57</xdr:row>
      <xdr:rowOff>9526</xdr:rowOff>
    </xdr:to>
    <xdr:graphicFrame macro="">
      <xdr:nvGraphicFramePr>
        <xdr:cNvPr id="8" name="グラフ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59</xdr:row>
      <xdr:rowOff>0</xdr:rowOff>
    </xdr:from>
    <xdr:to>
      <xdr:col>6</xdr:col>
      <xdr:colOff>352425</xdr:colOff>
      <xdr:row>65</xdr:row>
      <xdr:rowOff>9526</xdr:rowOff>
    </xdr:to>
    <xdr:graphicFrame macro="">
      <xdr:nvGraphicFramePr>
        <xdr:cNvPr id="9" name="グラフ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67</xdr:row>
      <xdr:rowOff>0</xdr:rowOff>
    </xdr:from>
    <xdr:to>
      <xdr:col>6</xdr:col>
      <xdr:colOff>352425</xdr:colOff>
      <xdr:row>73</xdr:row>
      <xdr:rowOff>9526</xdr:rowOff>
    </xdr:to>
    <xdr:graphicFrame macro="">
      <xdr:nvGraphicFramePr>
        <xdr:cNvPr id="10" name="グラフ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75</xdr:row>
      <xdr:rowOff>0</xdr:rowOff>
    </xdr:from>
    <xdr:to>
      <xdr:col>6</xdr:col>
      <xdr:colOff>352425</xdr:colOff>
      <xdr:row>81</xdr:row>
      <xdr:rowOff>9526</xdr:rowOff>
    </xdr:to>
    <xdr:graphicFrame macro="">
      <xdr:nvGraphicFramePr>
        <xdr:cNvPr id="11" name="グラフ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83</xdr:row>
      <xdr:rowOff>0</xdr:rowOff>
    </xdr:from>
    <xdr:to>
      <xdr:col>6</xdr:col>
      <xdr:colOff>352425</xdr:colOff>
      <xdr:row>89</xdr:row>
      <xdr:rowOff>0</xdr:rowOff>
    </xdr:to>
    <xdr:graphicFrame macro="">
      <xdr:nvGraphicFramePr>
        <xdr:cNvPr id="12" name="グラフ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90</xdr:row>
      <xdr:rowOff>0</xdr:rowOff>
    </xdr:from>
    <xdr:to>
      <xdr:col>6</xdr:col>
      <xdr:colOff>352425</xdr:colOff>
      <xdr:row>96</xdr:row>
      <xdr:rowOff>9526</xdr:rowOff>
    </xdr:to>
    <xdr:graphicFrame macro="">
      <xdr:nvGraphicFramePr>
        <xdr:cNvPr id="13" name="グラフ 12">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11</xdr:row>
      <xdr:rowOff>0</xdr:rowOff>
    </xdr:from>
    <xdr:to>
      <xdr:col>12</xdr:col>
      <xdr:colOff>352425</xdr:colOff>
      <xdr:row>17</xdr:row>
      <xdr:rowOff>9526</xdr:rowOff>
    </xdr:to>
    <xdr:graphicFrame macro="">
      <xdr:nvGraphicFramePr>
        <xdr:cNvPr id="14" name="グラフ 1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3</xdr:row>
      <xdr:rowOff>0</xdr:rowOff>
    </xdr:from>
    <xdr:to>
      <xdr:col>12</xdr:col>
      <xdr:colOff>352425</xdr:colOff>
      <xdr:row>9</xdr:row>
      <xdr:rowOff>9526</xdr:rowOff>
    </xdr:to>
    <xdr:graphicFrame macro="">
      <xdr:nvGraphicFramePr>
        <xdr:cNvPr id="15" name="グラフ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19</xdr:row>
      <xdr:rowOff>0</xdr:rowOff>
    </xdr:from>
    <xdr:to>
      <xdr:col>12</xdr:col>
      <xdr:colOff>352425</xdr:colOff>
      <xdr:row>25</xdr:row>
      <xdr:rowOff>9526</xdr:rowOff>
    </xdr:to>
    <xdr:graphicFrame macro="">
      <xdr:nvGraphicFramePr>
        <xdr:cNvPr id="16" name="グラフ 15">
          <a:extLst>
            <a:ext uri="{FF2B5EF4-FFF2-40B4-BE49-F238E27FC236}">
              <a16:creationId xmlns:a16="http://schemas.microsoft.com/office/drawing/2014/main" id="{00000000-0008-0000-04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27</xdr:row>
      <xdr:rowOff>0</xdr:rowOff>
    </xdr:from>
    <xdr:to>
      <xdr:col>12</xdr:col>
      <xdr:colOff>352425</xdr:colOff>
      <xdr:row>33</xdr:row>
      <xdr:rowOff>9526</xdr:rowOff>
    </xdr:to>
    <xdr:graphicFrame macro="">
      <xdr:nvGraphicFramePr>
        <xdr:cNvPr id="17" name="グラフ 16">
          <a:extLst>
            <a:ext uri="{FF2B5EF4-FFF2-40B4-BE49-F238E27FC236}">
              <a16:creationId xmlns:a16="http://schemas.microsoft.com/office/drawing/2014/main" id="{00000000-0008-0000-04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7</xdr:col>
      <xdr:colOff>0</xdr:colOff>
      <xdr:row>35</xdr:row>
      <xdr:rowOff>0</xdr:rowOff>
    </xdr:from>
    <xdr:to>
      <xdr:col>12</xdr:col>
      <xdr:colOff>352425</xdr:colOff>
      <xdr:row>41</xdr:row>
      <xdr:rowOff>9526</xdr:rowOff>
    </xdr:to>
    <xdr:graphicFrame macro="">
      <xdr:nvGraphicFramePr>
        <xdr:cNvPr id="18" name="グラフ 17">
          <a:extLst>
            <a:ext uri="{FF2B5EF4-FFF2-40B4-BE49-F238E27FC236}">
              <a16:creationId xmlns:a16="http://schemas.microsoft.com/office/drawing/2014/main" id="{00000000-0008-0000-04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7</xdr:col>
      <xdr:colOff>0</xdr:colOff>
      <xdr:row>43</xdr:row>
      <xdr:rowOff>0</xdr:rowOff>
    </xdr:from>
    <xdr:to>
      <xdr:col>12</xdr:col>
      <xdr:colOff>352425</xdr:colOff>
      <xdr:row>49</xdr:row>
      <xdr:rowOff>9526</xdr:rowOff>
    </xdr:to>
    <xdr:graphicFrame macro="">
      <xdr:nvGraphicFramePr>
        <xdr:cNvPr id="19" name="グラフ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7</xdr:col>
      <xdr:colOff>0</xdr:colOff>
      <xdr:row>51</xdr:row>
      <xdr:rowOff>0</xdr:rowOff>
    </xdr:from>
    <xdr:to>
      <xdr:col>12</xdr:col>
      <xdr:colOff>352425</xdr:colOff>
      <xdr:row>57</xdr:row>
      <xdr:rowOff>9526</xdr:rowOff>
    </xdr:to>
    <xdr:graphicFrame macro="">
      <xdr:nvGraphicFramePr>
        <xdr:cNvPr id="20" name="グラフ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0</xdr:colOff>
      <xdr:row>59</xdr:row>
      <xdr:rowOff>0</xdr:rowOff>
    </xdr:from>
    <xdr:to>
      <xdr:col>12</xdr:col>
      <xdr:colOff>352425</xdr:colOff>
      <xdr:row>65</xdr:row>
      <xdr:rowOff>9526</xdr:rowOff>
    </xdr:to>
    <xdr:graphicFrame macro="">
      <xdr:nvGraphicFramePr>
        <xdr:cNvPr id="21" name="グラフ 20">
          <a:extLst>
            <a:ext uri="{FF2B5EF4-FFF2-40B4-BE49-F238E27FC236}">
              <a16:creationId xmlns:a16="http://schemas.microsoft.com/office/drawing/2014/main" id="{00000000-0008-0000-04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7</xdr:col>
      <xdr:colOff>0</xdr:colOff>
      <xdr:row>67</xdr:row>
      <xdr:rowOff>0</xdr:rowOff>
    </xdr:from>
    <xdr:to>
      <xdr:col>12</xdr:col>
      <xdr:colOff>352425</xdr:colOff>
      <xdr:row>73</xdr:row>
      <xdr:rowOff>9526</xdr:rowOff>
    </xdr:to>
    <xdr:graphicFrame macro="">
      <xdr:nvGraphicFramePr>
        <xdr:cNvPr id="22" name="グラフ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7</xdr:col>
      <xdr:colOff>0</xdr:colOff>
      <xdr:row>75</xdr:row>
      <xdr:rowOff>0</xdr:rowOff>
    </xdr:from>
    <xdr:to>
      <xdr:col>12</xdr:col>
      <xdr:colOff>352425</xdr:colOff>
      <xdr:row>81</xdr:row>
      <xdr:rowOff>9526</xdr:rowOff>
    </xdr:to>
    <xdr:graphicFrame macro="">
      <xdr:nvGraphicFramePr>
        <xdr:cNvPr id="23" name="グラフ 22">
          <a:extLst>
            <a:ext uri="{FF2B5EF4-FFF2-40B4-BE49-F238E27FC236}">
              <a16:creationId xmlns:a16="http://schemas.microsoft.com/office/drawing/2014/main" id="{00000000-0008-0000-04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12</xdr:col>
      <xdr:colOff>352425</xdr:colOff>
      <xdr:row>89</xdr:row>
      <xdr:rowOff>0</xdr:rowOff>
    </xdr:to>
    <xdr:graphicFrame macro="">
      <xdr:nvGraphicFramePr>
        <xdr:cNvPr id="24" name="グラフ 23">
          <a:extLst>
            <a:ext uri="{FF2B5EF4-FFF2-40B4-BE49-F238E27FC236}">
              <a16:creationId xmlns:a16="http://schemas.microsoft.com/office/drawing/2014/main" id="{00000000-0008-0000-04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90</xdr:row>
      <xdr:rowOff>0</xdr:rowOff>
    </xdr:from>
    <xdr:to>
      <xdr:col>12</xdr:col>
      <xdr:colOff>352425</xdr:colOff>
      <xdr:row>96</xdr:row>
      <xdr:rowOff>9526</xdr:rowOff>
    </xdr:to>
    <xdr:graphicFrame macro="">
      <xdr:nvGraphicFramePr>
        <xdr:cNvPr id="25" name="グラフ 24">
          <a:extLst>
            <a:ext uri="{FF2B5EF4-FFF2-40B4-BE49-F238E27FC236}">
              <a16:creationId xmlns:a16="http://schemas.microsoft.com/office/drawing/2014/main" id="{00000000-0008-0000-04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13</xdr:col>
      <xdr:colOff>0</xdr:colOff>
      <xdr:row>11</xdr:row>
      <xdr:rowOff>0</xdr:rowOff>
    </xdr:from>
    <xdr:to>
      <xdr:col>18</xdr:col>
      <xdr:colOff>352425</xdr:colOff>
      <xdr:row>17</xdr:row>
      <xdr:rowOff>9526</xdr:rowOff>
    </xdr:to>
    <xdr:graphicFrame macro="">
      <xdr:nvGraphicFramePr>
        <xdr:cNvPr id="26" name="グラフ 25">
          <a:extLst>
            <a:ext uri="{FF2B5EF4-FFF2-40B4-BE49-F238E27FC236}">
              <a16:creationId xmlns:a16="http://schemas.microsoft.com/office/drawing/2014/main" id="{00000000-0008-0000-04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13</xdr:col>
      <xdr:colOff>0</xdr:colOff>
      <xdr:row>3</xdr:row>
      <xdr:rowOff>0</xdr:rowOff>
    </xdr:from>
    <xdr:to>
      <xdr:col>18</xdr:col>
      <xdr:colOff>352425</xdr:colOff>
      <xdr:row>9</xdr:row>
      <xdr:rowOff>9526</xdr:rowOff>
    </xdr:to>
    <xdr:graphicFrame macro="">
      <xdr:nvGraphicFramePr>
        <xdr:cNvPr id="27" name="グラフ 26">
          <a:extLst>
            <a:ext uri="{FF2B5EF4-FFF2-40B4-BE49-F238E27FC236}">
              <a16:creationId xmlns:a16="http://schemas.microsoft.com/office/drawing/2014/main" id="{00000000-0008-0000-04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13</xdr:col>
      <xdr:colOff>0</xdr:colOff>
      <xdr:row>19</xdr:row>
      <xdr:rowOff>0</xdr:rowOff>
    </xdr:from>
    <xdr:to>
      <xdr:col>18</xdr:col>
      <xdr:colOff>352425</xdr:colOff>
      <xdr:row>25</xdr:row>
      <xdr:rowOff>9526</xdr:rowOff>
    </xdr:to>
    <xdr:graphicFrame macro="">
      <xdr:nvGraphicFramePr>
        <xdr:cNvPr id="28" name="グラフ 27">
          <a:extLst>
            <a:ext uri="{FF2B5EF4-FFF2-40B4-BE49-F238E27FC236}">
              <a16:creationId xmlns:a16="http://schemas.microsoft.com/office/drawing/2014/main" id="{00000000-0008-0000-04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13</xdr:col>
      <xdr:colOff>0</xdr:colOff>
      <xdr:row>27</xdr:row>
      <xdr:rowOff>0</xdr:rowOff>
    </xdr:from>
    <xdr:to>
      <xdr:col>18</xdr:col>
      <xdr:colOff>352425</xdr:colOff>
      <xdr:row>33</xdr:row>
      <xdr:rowOff>9526</xdr:rowOff>
    </xdr:to>
    <xdr:graphicFrame macro="">
      <xdr:nvGraphicFramePr>
        <xdr:cNvPr id="29" name="グラフ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13</xdr:col>
      <xdr:colOff>0</xdr:colOff>
      <xdr:row>35</xdr:row>
      <xdr:rowOff>0</xdr:rowOff>
    </xdr:from>
    <xdr:to>
      <xdr:col>18</xdr:col>
      <xdr:colOff>352425</xdr:colOff>
      <xdr:row>41</xdr:row>
      <xdr:rowOff>9526</xdr:rowOff>
    </xdr:to>
    <xdr:graphicFrame macro="">
      <xdr:nvGraphicFramePr>
        <xdr:cNvPr id="30" name="グラフ 29">
          <a:extLst>
            <a:ext uri="{FF2B5EF4-FFF2-40B4-BE49-F238E27FC236}">
              <a16:creationId xmlns:a16="http://schemas.microsoft.com/office/drawing/2014/main" id="{00000000-0008-0000-04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13</xdr:col>
      <xdr:colOff>0</xdr:colOff>
      <xdr:row>43</xdr:row>
      <xdr:rowOff>0</xdr:rowOff>
    </xdr:from>
    <xdr:to>
      <xdr:col>18</xdr:col>
      <xdr:colOff>352425</xdr:colOff>
      <xdr:row>49</xdr:row>
      <xdr:rowOff>9526</xdr:rowOff>
    </xdr:to>
    <xdr:graphicFrame macro="">
      <xdr:nvGraphicFramePr>
        <xdr:cNvPr id="31" name="グラフ 30">
          <a:extLst>
            <a:ext uri="{FF2B5EF4-FFF2-40B4-BE49-F238E27FC236}">
              <a16:creationId xmlns:a16="http://schemas.microsoft.com/office/drawing/2014/main" id="{00000000-0008-0000-04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13</xdr:col>
      <xdr:colOff>0</xdr:colOff>
      <xdr:row>51</xdr:row>
      <xdr:rowOff>0</xdr:rowOff>
    </xdr:from>
    <xdr:to>
      <xdr:col>18</xdr:col>
      <xdr:colOff>352425</xdr:colOff>
      <xdr:row>57</xdr:row>
      <xdr:rowOff>9526</xdr:rowOff>
    </xdr:to>
    <xdr:graphicFrame macro="">
      <xdr:nvGraphicFramePr>
        <xdr:cNvPr id="32" name="グラフ 31">
          <a:extLst>
            <a:ext uri="{FF2B5EF4-FFF2-40B4-BE49-F238E27FC236}">
              <a16:creationId xmlns:a16="http://schemas.microsoft.com/office/drawing/2014/main" id="{00000000-0008-0000-04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13</xdr:col>
      <xdr:colOff>0</xdr:colOff>
      <xdr:row>59</xdr:row>
      <xdr:rowOff>0</xdr:rowOff>
    </xdr:from>
    <xdr:to>
      <xdr:col>18</xdr:col>
      <xdr:colOff>352425</xdr:colOff>
      <xdr:row>65</xdr:row>
      <xdr:rowOff>9526</xdr:rowOff>
    </xdr:to>
    <xdr:graphicFrame macro="">
      <xdr:nvGraphicFramePr>
        <xdr:cNvPr id="33" name="グラフ 32">
          <a:extLst>
            <a:ext uri="{FF2B5EF4-FFF2-40B4-BE49-F238E27FC236}">
              <a16:creationId xmlns:a16="http://schemas.microsoft.com/office/drawing/2014/main" id="{00000000-0008-0000-04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13</xdr:col>
      <xdr:colOff>0</xdr:colOff>
      <xdr:row>67</xdr:row>
      <xdr:rowOff>0</xdr:rowOff>
    </xdr:from>
    <xdr:to>
      <xdr:col>18</xdr:col>
      <xdr:colOff>352425</xdr:colOff>
      <xdr:row>73</xdr:row>
      <xdr:rowOff>9526</xdr:rowOff>
    </xdr:to>
    <xdr:graphicFrame macro="">
      <xdr:nvGraphicFramePr>
        <xdr:cNvPr id="34" name="グラフ 33">
          <a:extLst>
            <a:ext uri="{FF2B5EF4-FFF2-40B4-BE49-F238E27FC236}">
              <a16:creationId xmlns:a16="http://schemas.microsoft.com/office/drawing/2014/main" id="{00000000-0008-0000-04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13</xdr:col>
      <xdr:colOff>0</xdr:colOff>
      <xdr:row>75</xdr:row>
      <xdr:rowOff>0</xdr:rowOff>
    </xdr:from>
    <xdr:to>
      <xdr:col>18</xdr:col>
      <xdr:colOff>352425</xdr:colOff>
      <xdr:row>81</xdr:row>
      <xdr:rowOff>9526</xdr:rowOff>
    </xdr:to>
    <xdr:graphicFrame macro="">
      <xdr:nvGraphicFramePr>
        <xdr:cNvPr id="35" name="グラフ 34">
          <a:extLst>
            <a:ext uri="{FF2B5EF4-FFF2-40B4-BE49-F238E27FC236}">
              <a16:creationId xmlns:a16="http://schemas.microsoft.com/office/drawing/2014/main" id="{00000000-0008-0000-04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13</xdr:col>
      <xdr:colOff>0</xdr:colOff>
      <xdr:row>83</xdr:row>
      <xdr:rowOff>0</xdr:rowOff>
    </xdr:from>
    <xdr:to>
      <xdr:col>18</xdr:col>
      <xdr:colOff>352425</xdr:colOff>
      <xdr:row>89</xdr:row>
      <xdr:rowOff>0</xdr:rowOff>
    </xdr:to>
    <xdr:graphicFrame macro="">
      <xdr:nvGraphicFramePr>
        <xdr:cNvPr id="36" name="グラフ 35">
          <a:extLst>
            <a:ext uri="{FF2B5EF4-FFF2-40B4-BE49-F238E27FC236}">
              <a16:creationId xmlns:a16="http://schemas.microsoft.com/office/drawing/2014/main" id="{00000000-0008-0000-04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13</xdr:col>
      <xdr:colOff>0</xdr:colOff>
      <xdr:row>90</xdr:row>
      <xdr:rowOff>0</xdr:rowOff>
    </xdr:from>
    <xdr:to>
      <xdr:col>18</xdr:col>
      <xdr:colOff>352425</xdr:colOff>
      <xdr:row>96</xdr:row>
      <xdr:rowOff>9526</xdr:rowOff>
    </xdr:to>
    <xdr:graphicFrame macro="">
      <xdr:nvGraphicFramePr>
        <xdr:cNvPr id="37" name="グラフ 36">
          <a:extLst>
            <a:ext uri="{FF2B5EF4-FFF2-40B4-BE49-F238E27FC236}">
              <a16:creationId xmlns:a16="http://schemas.microsoft.com/office/drawing/2014/main" id="{00000000-0008-0000-04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19</xdr:col>
      <xdr:colOff>0</xdr:colOff>
      <xdr:row>11</xdr:row>
      <xdr:rowOff>0</xdr:rowOff>
    </xdr:from>
    <xdr:to>
      <xdr:col>24</xdr:col>
      <xdr:colOff>352425</xdr:colOff>
      <xdr:row>17</xdr:row>
      <xdr:rowOff>9526</xdr:rowOff>
    </xdr:to>
    <xdr:graphicFrame macro="">
      <xdr:nvGraphicFramePr>
        <xdr:cNvPr id="38" name="グラフ 37">
          <a:extLst>
            <a:ext uri="{FF2B5EF4-FFF2-40B4-BE49-F238E27FC236}">
              <a16:creationId xmlns:a16="http://schemas.microsoft.com/office/drawing/2014/main" id="{00000000-0008-0000-04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19</xdr:col>
      <xdr:colOff>0</xdr:colOff>
      <xdr:row>3</xdr:row>
      <xdr:rowOff>0</xdr:rowOff>
    </xdr:from>
    <xdr:to>
      <xdr:col>24</xdr:col>
      <xdr:colOff>352425</xdr:colOff>
      <xdr:row>9</xdr:row>
      <xdr:rowOff>9526</xdr:rowOff>
    </xdr:to>
    <xdr:graphicFrame macro="">
      <xdr:nvGraphicFramePr>
        <xdr:cNvPr id="39" name="グラフ 38">
          <a:extLst>
            <a:ext uri="{FF2B5EF4-FFF2-40B4-BE49-F238E27FC236}">
              <a16:creationId xmlns:a16="http://schemas.microsoft.com/office/drawing/2014/main" id="{00000000-0008-0000-04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19</xdr:col>
      <xdr:colOff>0</xdr:colOff>
      <xdr:row>19</xdr:row>
      <xdr:rowOff>0</xdr:rowOff>
    </xdr:from>
    <xdr:to>
      <xdr:col>24</xdr:col>
      <xdr:colOff>352425</xdr:colOff>
      <xdr:row>25</xdr:row>
      <xdr:rowOff>9526</xdr:rowOff>
    </xdr:to>
    <xdr:graphicFrame macro="">
      <xdr:nvGraphicFramePr>
        <xdr:cNvPr id="40" name="グラフ 39">
          <a:extLst>
            <a:ext uri="{FF2B5EF4-FFF2-40B4-BE49-F238E27FC236}">
              <a16:creationId xmlns:a16="http://schemas.microsoft.com/office/drawing/2014/main" id="{00000000-0008-0000-04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19</xdr:col>
      <xdr:colOff>0</xdr:colOff>
      <xdr:row>27</xdr:row>
      <xdr:rowOff>0</xdr:rowOff>
    </xdr:from>
    <xdr:to>
      <xdr:col>24</xdr:col>
      <xdr:colOff>352425</xdr:colOff>
      <xdr:row>33</xdr:row>
      <xdr:rowOff>9526</xdr:rowOff>
    </xdr:to>
    <xdr:graphicFrame macro="">
      <xdr:nvGraphicFramePr>
        <xdr:cNvPr id="41" name="グラフ 40">
          <a:extLst>
            <a:ext uri="{FF2B5EF4-FFF2-40B4-BE49-F238E27FC236}">
              <a16:creationId xmlns:a16="http://schemas.microsoft.com/office/drawing/2014/main" id="{00000000-0008-0000-04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19</xdr:col>
      <xdr:colOff>0</xdr:colOff>
      <xdr:row>35</xdr:row>
      <xdr:rowOff>0</xdr:rowOff>
    </xdr:from>
    <xdr:to>
      <xdr:col>24</xdr:col>
      <xdr:colOff>352425</xdr:colOff>
      <xdr:row>41</xdr:row>
      <xdr:rowOff>9526</xdr:rowOff>
    </xdr:to>
    <xdr:graphicFrame macro="">
      <xdr:nvGraphicFramePr>
        <xdr:cNvPr id="42" name="グラフ 41">
          <a:extLst>
            <a:ext uri="{FF2B5EF4-FFF2-40B4-BE49-F238E27FC236}">
              <a16:creationId xmlns:a16="http://schemas.microsoft.com/office/drawing/2014/main" id="{00000000-0008-0000-04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19</xdr:col>
      <xdr:colOff>0</xdr:colOff>
      <xdr:row>43</xdr:row>
      <xdr:rowOff>0</xdr:rowOff>
    </xdr:from>
    <xdr:to>
      <xdr:col>24</xdr:col>
      <xdr:colOff>352425</xdr:colOff>
      <xdr:row>49</xdr:row>
      <xdr:rowOff>9526</xdr:rowOff>
    </xdr:to>
    <xdr:graphicFrame macro="">
      <xdr:nvGraphicFramePr>
        <xdr:cNvPr id="43" name="グラフ 42">
          <a:extLst>
            <a:ext uri="{FF2B5EF4-FFF2-40B4-BE49-F238E27FC236}">
              <a16:creationId xmlns:a16="http://schemas.microsoft.com/office/drawing/2014/main" id="{00000000-0008-0000-04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19</xdr:col>
      <xdr:colOff>0</xdr:colOff>
      <xdr:row>51</xdr:row>
      <xdr:rowOff>0</xdr:rowOff>
    </xdr:from>
    <xdr:to>
      <xdr:col>24</xdr:col>
      <xdr:colOff>352425</xdr:colOff>
      <xdr:row>57</xdr:row>
      <xdr:rowOff>9526</xdr:rowOff>
    </xdr:to>
    <xdr:graphicFrame macro="">
      <xdr:nvGraphicFramePr>
        <xdr:cNvPr id="50" name="グラフ 49">
          <a:extLst>
            <a:ext uri="{FF2B5EF4-FFF2-40B4-BE49-F238E27FC236}">
              <a16:creationId xmlns:a16="http://schemas.microsoft.com/office/drawing/2014/main" id="{00000000-0008-0000-04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19</xdr:col>
      <xdr:colOff>0</xdr:colOff>
      <xdr:row>59</xdr:row>
      <xdr:rowOff>0</xdr:rowOff>
    </xdr:from>
    <xdr:to>
      <xdr:col>24</xdr:col>
      <xdr:colOff>352425</xdr:colOff>
      <xdr:row>65</xdr:row>
      <xdr:rowOff>9526</xdr:rowOff>
    </xdr:to>
    <xdr:graphicFrame macro="">
      <xdr:nvGraphicFramePr>
        <xdr:cNvPr id="51" name="グラフ 50">
          <a:extLst>
            <a:ext uri="{FF2B5EF4-FFF2-40B4-BE49-F238E27FC236}">
              <a16:creationId xmlns:a16="http://schemas.microsoft.com/office/drawing/2014/main" id="{00000000-0008-0000-04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19</xdr:col>
      <xdr:colOff>0</xdr:colOff>
      <xdr:row>67</xdr:row>
      <xdr:rowOff>0</xdr:rowOff>
    </xdr:from>
    <xdr:to>
      <xdr:col>24</xdr:col>
      <xdr:colOff>352425</xdr:colOff>
      <xdr:row>73</xdr:row>
      <xdr:rowOff>9526</xdr:rowOff>
    </xdr:to>
    <xdr:graphicFrame macro="">
      <xdr:nvGraphicFramePr>
        <xdr:cNvPr id="52" name="グラフ 51">
          <a:extLst>
            <a:ext uri="{FF2B5EF4-FFF2-40B4-BE49-F238E27FC236}">
              <a16:creationId xmlns:a16="http://schemas.microsoft.com/office/drawing/2014/main" id="{00000000-0008-0000-04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19</xdr:col>
      <xdr:colOff>0</xdr:colOff>
      <xdr:row>75</xdr:row>
      <xdr:rowOff>0</xdr:rowOff>
    </xdr:from>
    <xdr:to>
      <xdr:col>24</xdr:col>
      <xdr:colOff>352425</xdr:colOff>
      <xdr:row>81</xdr:row>
      <xdr:rowOff>9526</xdr:rowOff>
    </xdr:to>
    <xdr:graphicFrame macro="">
      <xdr:nvGraphicFramePr>
        <xdr:cNvPr id="53" name="グラフ 52">
          <a:extLst>
            <a:ext uri="{FF2B5EF4-FFF2-40B4-BE49-F238E27FC236}">
              <a16:creationId xmlns:a16="http://schemas.microsoft.com/office/drawing/2014/main" id="{00000000-0008-0000-0400-00003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19</xdr:col>
      <xdr:colOff>0</xdr:colOff>
      <xdr:row>83</xdr:row>
      <xdr:rowOff>0</xdr:rowOff>
    </xdr:from>
    <xdr:to>
      <xdr:col>24</xdr:col>
      <xdr:colOff>352425</xdr:colOff>
      <xdr:row>89</xdr:row>
      <xdr:rowOff>0</xdr:rowOff>
    </xdr:to>
    <xdr:graphicFrame macro="">
      <xdr:nvGraphicFramePr>
        <xdr:cNvPr id="54" name="グラフ 53">
          <a:extLst>
            <a:ext uri="{FF2B5EF4-FFF2-40B4-BE49-F238E27FC236}">
              <a16:creationId xmlns:a16="http://schemas.microsoft.com/office/drawing/2014/main" id="{00000000-0008-0000-0400-00003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19</xdr:col>
      <xdr:colOff>0</xdr:colOff>
      <xdr:row>90</xdr:row>
      <xdr:rowOff>0</xdr:rowOff>
    </xdr:from>
    <xdr:to>
      <xdr:col>24</xdr:col>
      <xdr:colOff>352425</xdr:colOff>
      <xdr:row>96</xdr:row>
      <xdr:rowOff>9526</xdr:rowOff>
    </xdr:to>
    <xdr:graphicFrame macro="">
      <xdr:nvGraphicFramePr>
        <xdr:cNvPr id="55" name="グラフ 54">
          <a:extLst>
            <a:ext uri="{FF2B5EF4-FFF2-40B4-BE49-F238E27FC236}">
              <a16:creationId xmlns:a16="http://schemas.microsoft.com/office/drawing/2014/main" id="{00000000-0008-0000-0400-00003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96"/>
  <sheetViews>
    <sheetView workbookViewId="0">
      <selection activeCell="F92" sqref="F92:F96"/>
    </sheetView>
  </sheetViews>
  <sheetFormatPr defaultRowHeight="18.75" x14ac:dyDescent="0.4"/>
  <cols>
    <col min="2" max="2" width="14.625" customWidth="1"/>
    <col min="3" max="3" width="4.375" customWidth="1"/>
    <col min="4" max="5" width="4.375" bestFit="1" customWidth="1"/>
    <col min="6" max="6" width="4.5" customWidth="1"/>
    <col min="7" max="7" width="5" bestFit="1" customWidth="1"/>
    <col min="8" max="8" width="9" style="6"/>
  </cols>
  <sheetData>
    <row r="1" spans="2:8" x14ac:dyDescent="0.4">
      <c r="B1" t="s">
        <v>33</v>
      </c>
    </row>
    <row r="2" spans="2:8" x14ac:dyDescent="0.4">
      <c r="B2" t="str">
        <f>data!D1</f>
        <v>1.学校は、保護者会、学校だより、ホームページなどで教育方針や教育計画などを分かりやすく保護者に伝えている。</v>
      </c>
    </row>
    <row r="3" spans="2:8" x14ac:dyDescent="0.4">
      <c r="B3" s="2"/>
      <c r="C3" s="3" t="s">
        <v>23</v>
      </c>
      <c r="D3" s="3" t="s">
        <v>24</v>
      </c>
      <c r="E3" s="3" t="s">
        <v>25</v>
      </c>
      <c r="F3" s="3" t="s">
        <v>26</v>
      </c>
      <c r="G3" s="3" t="s">
        <v>27</v>
      </c>
    </row>
    <row r="4" spans="2:8" x14ac:dyDescent="0.4">
      <c r="B4" s="4" t="s">
        <v>28</v>
      </c>
      <c r="C4" s="4">
        <f>COUNTIFS(data!$B:$B,"1年1組",data!$D:$D,1)</f>
        <v>3</v>
      </c>
      <c r="D4" s="4">
        <f>COUNTIFS(data!$B:$B,"1年2組",data!$D:$D,1)</f>
        <v>1</v>
      </c>
      <c r="E4" s="4">
        <f>COUNTIFS(data!$B:$B,"1年3組",data!$D:$D,1)</f>
        <v>1</v>
      </c>
      <c r="F4" s="4">
        <f>SUM(C4:E4)</f>
        <v>5</v>
      </c>
      <c r="G4" s="5" t="str">
        <f>ROUND((F4/SUM($C$4:$E$8))*100,0)&amp;"%"</f>
        <v>45%</v>
      </c>
      <c r="H4" s="6">
        <f>(F4/SUM($C$4:$E$8))*100</f>
        <v>45.454545454545453</v>
      </c>
    </row>
    <row r="5" spans="2:8" x14ac:dyDescent="0.4">
      <c r="B5" s="4" t="s">
        <v>29</v>
      </c>
      <c r="C5" s="4">
        <f>COUNTIFS(data!$B:$B,"1年1組",data!$D:$D,2)</f>
        <v>0</v>
      </c>
      <c r="D5" s="4">
        <f>COUNTIFS(data!$B:$B,"1年2組",data!$D:$D,2)</f>
        <v>2</v>
      </c>
      <c r="E5" s="4">
        <f>COUNTIFS(data!$B:$B,"1年3組",data!$D:$D,2)</f>
        <v>3</v>
      </c>
      <c r="F5" s="4">
        <f>SUM(C5:E5)</f>
        <v>5</v>
      </c>
      <c r="G5" s="5" t="str">
        <f t="shared" ref="G5:G8" si="0">ROUND((F5/SUM($C$4:$E$8))*100,0)&amp;"%"</f>
        <v>45%</v>
      </c>
      <c r="H5" s="6">
        <f t="shared" ref="H5:H8" si="1">(F5/SUM($C$4:$E$8))*100</f>
        <v>45.454545454545453</v>
      </c>
    </row>
    <row r="6" spans="2:8" x14ac:dyDescent="0.4">
      <c r="B6" s="4" t="s">
        <v>30</v>
      </c>
      <c r="C6" s="4">
        <f>COUNTIFS(data!$B:$B,"1年1組",data!$D:$D,3)</f>
        <v>0</v>
      </c>
      <c r="D6" s="4">
        <f>COUNTIFS(data!$B:$B,"1年2組",data!$D:$D,3)</f>
        <v>0</v>
      </c>
      <c r="E6" s="4">
        <f>COUNTIFS(data!$B:$B,"1年3組",data!$D:$D,3)</f>
        <v>0</v>
      </c>
      <c r="F6" s="4">
        <f>SUM(C6:E6)</f>
        <v>0</v>
      </c>
      <c r="G6" s="5" t="str">
        <f t="shared" si="0"/>
        <v>0%</v>
      </c>
      <c r="H6" s="6">
        <f t="shared" si="1"/>
        <v>0</v>
      </c>
    </row>
    <row r="7" spans="2:8" x14ac:dyDescent="0.4">
      <c r="B7" s="4" t="s">
        <v>31</v>
      </c>
      <c r="C7" s="4">
        <f>COUNTIFS(data!$B:$B,"1年1組",data!$D:$D,4)</f>
        <v>0</v>
      </c>
      <c r="D7" s="4">
        <f>COUNTIFS(data!$B:$B,"1年2組",data!$D:$D,4)</f>
        <v>0</v>
      </c>
      <c r="E7" s="4">
        <f>COUNTIFS(data!$B:$B,"1年3組",data!$D:$D,4)</f>
        <v>0</v>
      </c>
      <c r="F7" s="4">
        <f>SUM(C7:E7)</f>
        <v>0</v>
      </c>
      <c r="G7" s="5" t="str">
        <f t="shared" si="0"/>
        <v>0%</v>
      </c>
      <c r="H7" s="6">
        <f t="shared" si="1"/>
        <v>0</v>
      </c>
    </row>
    <row r="8" spans="2:8" x14ac:dyDescent="0.4">
      <c r="B8" s="4" t="s">
        <v>32</v>
      </c>
      <c r="C8" s="4">
        <f>COUNTIFS(data!$B:$B,"1年1組",data!$D:$D,5)</f>
        <v>1</v>
      </c>
      <c r="D8" s="4">
        <f>COUNTIFS(data!$B:$B,"1年2組",data!$D:$D,5)</f>
        <v>0</v>
      </c>
      <c r="E8" s="4">
        <f>COUNTIFS(data!$B:$B,"1年3組",data!$D:$D,5)</f>
        <v>0</v>
      </c>
      <c r="F8" s="4">
        <f>SUM(C8:E8)</f>
        <v>1</v>
      </c>
      <c r="G8" s="5" t="str">
        <f t="shared" si="0"/>
        <v>9%</v>
      </c>
      <c r="H8" s="6">
        <f t="shared" si="1"/>
        <v>9.0909090909090917</v>
      </c>
    </row>
    <row r="10" spans="2:8" x14ac:dyDescent="0.4">
      <c r="B10" t="str">
        <f>data!E1</f>
        <v>2.学校は、意欲的に学校行事(運動会・永光祭・展示会・宿泊行事等)、特色ある教育活動に取り組んでいる。</v>
      </c>
    </row>
    <row r="11" spans="2:8" x14ac:dyDescent="0.4">
      <c r="B11" s="2"/>
      <c r="C11" s="3" t="s">
        <v>23</v>
      </c>
      <c r="D11" s="3" t="s">
        <v>24</v>
      </c>
      <c r="E11" s="3" t="s">
        <v>25</v>
      </c>
      <c r="F11" s="3" t="s">
        <v>26</v>
      </c>
      <c r="G11" s="3" t="s">
        <v>27</v>
      </c>
    </row>
    <row r="12" spans="2:8" x14ac:dyDescent="0.4">
      <c r="B12" s="4" t="s">
        <v>28</v>
      </c>
      <c r="C12" s="4">
        <f>COUNTIFS(data!$B:$B,"1年1組",data!$E:$E,1)</f>
        <v>3</v>
      </c>
      <c r="D12" s="4">
        <f>COUNTIFS(data!$B:$B,"1年2組",data!$E:$E,1)</f>
        <v>2</v>
      </c>
      <c r="E12" s="4">
        <f>COUNTIFS(data!$B:$B,"1年3組",data!$E:$E,1)</f>
        <v>4</v>
      </c>
      <c r="F12" s="4">
        <f>SUM(C12:E12)</f>
        <v>9</v>
      </c>
      <c r="G12" s="5" t="str">
        <f>ROUND((F12/SUM($C$12:$E$16))*100,0)&amp;"%"</f>
        <v>82%</v>
      </c>
      <c r="H12" s="6">
        <f>(F12/SUM($C$12:$E$16))*100</f>
        <v>81.818181818181827</v>
      </c>
    </row>
    <row r="13" spans="2:8" x14ac:dyDescent="0.4">
      <c r="B13" s="4" t="s">
        <v>29</v>
      </c>
      <c r="C13" s="4">
        <f>COUNTIFS(data!$B:$B,"1年1組",data!$E:$E,2)</f>
        <v>0</v>
      </c>
      <c r="D13" s="4">
        <f>COUNTIFS(data!$B:$B,"1年2組",data!$E:$E,2)</f>
        <v>1</v>
      </c>
      <c r="E13" s="4">
        <f>COUNTIFS(data!$B:$B,"1年3組",data!$E:$E,2)</f>
        <v>0</v>
      </c>
      <c r="F13" s="4">
        <f>SUM(C13:E13)</f>
        <v>1</v>
      </c>
      <c r="G13" s="5" t="str">
        <f t="shared" ref="G13:G16" si="2">ROUND((F13/SUM($C$12:$E$16))*100,0)&amp;"%"</f>
        <v>9%</v>
      </c>
      <c r="H13" s="6">
        <f t="shared" ref="H13:H16" si="3">(F13/SUM($C$12:$E$16))*100</f>
        <v>9.0909090909090917</v>
      </c>
    </row>
    <row r="14" spans="2:8" x14ac:dyDescent="0.4">
      <c r="B14" s="4" t="s">
        <v>30</v>
      </c>
      <c r="C14" s="4">
        <f>COUNTIFS(data!$B:$B,"1年1組",data!$E:$E,3)</f>
        <v>0</v>
      </c>
      <c r="D14" s="4">
        <f>COUNTIFS(data!$B:$B,"1年2組",data!$E:$E,3)</f>
        <v>0</v>
      </c>
      <c r="E14" s="4">
        <f>COUNTIFS(data!$B:$B,"1年3組",data!$E:$E,3)</f>
        <v>0</v>
      </c>
      <c r="F14" s="4">
        <f>SUM(C14:E14)</f>
        <v>0</v>
      </c>
      <c r="G14" s="5" t="str">
        <f t="shared" si="2"/>
        <v>0%</v>
      </c>
      <c r="H14" s="6">
        <f t="shared" si="3"/>
        <v>0</v>
      </c>
    </row>
    <row r="15" spans="2:8" x14ac:dyDescent="0.4">
      <c r="B15" s="4" t="s">
        <v>31</v>
      </c>
      <c r="C15" s="4">
        <f>COUNTIFS(data!$B:$B,"1年1組",data!$E:$E,4)</f>
        <v>1</v>
      </c>
      <c r="D15" s="4">
        <f>COUNTIFS(data!$B:$B,"1年2組",data!$E:$E,4)</f>
        <v>0</v>
      </c>
      <c r="E15" s="4">
        <f>COUNTIFS(data!$B:$B,"1年3組",data!$E:$E,4)</f>
        <v>0</v>
      </c>
      <c r="F15" s="4">
        <f>SUM(C15:E15)</f>
        <v>1</v>
      </c>
      <c r="G15" s="5" t="str">
        <f t="shared" si="2"/>
        <v>9%</v>
      </c>
      <c r="H15" s="6">
        <f t="shared" si="3"/>
        <v>9.0909090909090917</v>
      </c>
    </row>
    <row r="16" spans="2:8" x14ac:dyDescent="0.4">
      <c r="B16" s="4" t="s">
        <v>32</v>
      </c>
      <c r="C16" s="4">
        <f>COUNTIFS(data!$B:$B,"1年1組",data!$E:$E,5)</f>
        <v>0</v>
      </c>
      <c r="D16" s="4">
        <f>COUNTIFS(data!$B:$B,"1年2組",data!$E:$E,5)</f>
        <v>0</v>
      </c>
      <c r="E16" s="4">
        <f>COUNTIFS(data!$B:$B,"1年3組",data!$E:$E,5)</f>
        <v>0</v>
      </c>
      <c r="F16" s="4">
        <f>SUM(C16:E16)</f>
        <v>0</v>
      </c>
      <c r="G16" s="5" t="str">
        <f t="shared" si="2"/>
        <v>0%</v>
      </c>
      <c r="H16" s="6">
        <f t="shared" si="3"/>
        <v>0</v>
      </c>
    </row>
    <row r="18" spans="2:8" x14ac:dyDescent="0.4">
      <c r="B18" t="str">
        <f>data!F1</f>
        <v>3.学校は、道徳の授業を大切にするなど、「心の教育」に力を入れている。</v>
      </c>
    </row>
    <row r="19" spans="2:8" x14ac:dyDescent="0.4">
      <c r="B19" s="2"/>
      <c r="C19" s="3" t="s">
        <v>23</v>
      </c>
      <c r="D19" s="3" t="s">
        <v>24</v>
      </c>
      <c r="E19" s="3" t="s">
        <v>25</v>
      </c>
      <c r="F19" s="3" t="s">
        <v>26</v>
      </c>
      <c r="G19" s="3" t="s">
        <v>27</v>
      </c>
    </row>
    <row r="20" spans="2:8" x14ac:dyDescent="0.4">
      <c r="B20" s="4" t="s">
        <v>28</v>
      </c>
      <c r="C20" s="4">
        <f>COUNTIFS(data!$B:$B,"1年1組",data!$F:$F,1)</f>
        <v>2</v>
      </c>
      <c r="D20" s="4">
        <f>COUNTIFS(data!$B:$B,"1年2組",data!$F:$F,1)</f>
        <v>1</v>
      </c>
      <c r="E20" s="4">
        <f>COUNTIFS(data!$B:$B,"1年3組",data!$F:$F,1)</f>
        <v>1</v>
      </c>
      <c r="F20" s="4">
        <f>SUM(C20:E20)</f>
        <v>4</v>
      </c>
      <c r="G20" s="5" t="str">
        <f>ROUND((F20/SUM($C$20:$E$24))*100,0)&amp;"%"</f>
        <v>36%</v>
      </c>
      <c r="H20" s="6">
        <f>(F20/SUM($C$20:$E$24))*100</f>
        <v>36.363636363636367</v>
      </c>
    </row>
    <row r="21" spans="2:8" x14ac:dyDescent="0.4">
      <c r="B21" s="4" t="s">
        <v>29</v>
      </c>
      <c r="C21" s="4">
        <f>COUNTIFS(data!$B:$B,"1年1組",data!$F:$F,2)</f>
        <v>1</v>
      </c>
      <c r="D21" s="4">
        <f>COUNTIFS(data!$B:$B,"1年2組",data!$F:$F,2)</f>
        <v>2</v>
      </c>
      <c r="E21" s="4">
        <f>COUNTIFS(data!$B:$B,"1年3組",data!$F:$F,2)</f>
        <v>2</v>
      </c>
      <c r="F21" s="4">
        <f>SUM(C21:E21)</f>
        <v>5</v>
      </c>
      <c r="G21" s="5" t="str">
        <f t="shared" ref="G21:G24" si="4">ROUND((F21/SUM($C$20:$E$24))*100,0)&amp;"%"</f>
        <v>45%</v>
      </c>
      <c r="H21" s="6">
        <f t="shared" ref="H21:H24" si="5">(F21/SUM($C$20:$E$24))*100</f>
        <v>45.454545454545453</v>
      </c>
    </row>
    <row r="22" spans="2:8" x14ac:dyDescent="0.4">
      <c r="B22" s="4" t="s">
        <v>30</v>
      </c>
      <c r="C22" s="4">
        <f>COUNTIFS(data!$B:$B,"1年1組",data!$F:$F,3)</f>
        <v>0</v>
      </c>
      <c r="D22" s="4">
        <f>COUNTIFS(data!$B:$B,"1年2組",data!$F:$F,3)</f>
        <v>0</v>
      </c>
      <c r="E22" s="4">
        <f>COUNTIFS(data!$B:$B,"1年3組",data!$F:$F,3)</f>
        <v>0</v>
      </c>
      <c r="F22" s="4">
        <f>SUM(C22:E22)</f>
        <v>0</v>
      </c>
      <c r="G22" s="5" t="str">
        <f t="shared" si="4"/>
        <v>0%</v>
      </c>
      <c r="H22" s="6">
        <f t="shared" si="5"/>
        <v>0</v>
      </c>
    </row>
    <row r="23" spans="2:8" x14ac:dyDescent="0.4">
      <c r="B23" s="4" t="s">
        <v>31</v>
      </c>
      <c r="C23" s="4">
        <f>COUNTIFS(data!$B:$B,"1年1組",data!$F:$F,4)</f>
        <v>1</v>
      </c>
      <c r="D23" s="4">
        <f>COUNTIFS(data!$B:$B,"1年2組",data!$F:$F,4)</f>
        <v>0</v>
      </c>
      <c r="E23" s="4">
        <f>COUNTIFS(data!$B:$B,"1年3組",data!$F:$F,4)</f>
        <v>0</v>
      </c>
      <c r="F23" s="4">
        <f>SUM(C23:E23)</f>
        <v>1</v>
      </c>
      <c r="G23" s="5" t="str">
        <f t="shared" si="4"/>
        <v>9%</v>
      </c>
      <c r="H23" s="6">
        <f t="shared" si="5"/>
        <v>9.0909090909090917</v>
      </c>
    </row>
    <row r="24" spans="2:8" x14ac:dyDescent="0.4">
      <c r="B24" s="4" t="s">
        <v>32</v>
      </c>
      <c r="C24" s="4">
        <f>COUNTIFS(data!$B:$B,"1年1組",data!$F:$F,5)</f>
        <v>0</v>
      </c>
      <c r="D24" s="4">
        <f>COUNTIFS(data!$B:$B,"1年2組",data!$F:$F,5)</f>
        <v>0</v>
      </c>
      <c r="E24" s="4">
        <f>COUNTIFS(data!$B:$B,"1年3組",data!$F:$F,5)</f>
        <v>1</v>
      </c>
      <c r="F24" s="4">
        <f>SUM(C24:E24)</f>
        <v>1</v>
      </c>
      <c r="G24" s="5" t="str">
        <f t="shared" si="4"/>
        <v>9%</v>
      </c>
      <c r="H24" s="6">
        <f t="shared" si="5"/>
        <v>9.0909090909090917</v>
      </c>
    </row>
    <row r="26" spans="2:8" x14ac:dyDescent="0.4">
      <c r="B26" t="str">
        <f>data!G1</f>
        <v>4.学校は、教室や廊下などの清掃、整理整頓など、学習環境の整備に努めている。</v>
      </c>
    </row>
    <row r="27" spans="2:8" x14ac:dyDescent="0.4">
      <c r="B27" s="2"/>
      <c r="C27" s="3" t="s">
        <v>23</v>
      </c>
      <c r="D27" s="3" t="s">
        <v>24</v>
      </c>
      <c r="E27" s="3" t="s">
        <v>25</v>
      </c>
      <c r="F27" s="3" t="s">
        <v>26</v>
      </c>
      <c r="G27" s="3" t="s">
        <v>27</v>
      </c>
    </row>
    <row r="28" spans="2:8" x14ac:dyDescent="0.4">
      <c r="B28" s="4" t="s">
        <v>28</v>
      </c>
      <c r="C28" s="4">
        <f>COUNTIFS(data!$B:$B,"1年1組",data!$G:$G,1)</f>
        <v>2</v>
      </c>
      <c r="D28" s="4">
        <f>COUNTIFS(data!$B:$B,"1年2組",data!$G:$G,1)</f>
        <v>1</v>
      </c>
      <c r="E28" s="4">
        <f>COUNTIFS(data!$B:$B,"1年3組",data!$G:$G,1)</f>
        <v>0</v>
      </c>
      <c r="F28" s="4">
        <f>SUM(C28:E28)</f>
        <v>3</v>
      </c>
      <c r="G28" s="5" t="str">
        <f>ROUND((F28/SUM($C$28:$E$32))*100,0)&amp;"%"</f>
        <v>27%</v>
      </c>
      <c r="H28" s="6">
        <f>(F28/SUM($C$28:$E$32))*100</f>
        <v>27.27272727272727</v>
      </c>
    </row>
    <row r="29" spans="2:8" x14ac:dyDescent="0.4">
      <c r="B29" s="4" t="s">
        <v>29</v>
      </c>
      <c r="C29" s="4">
        <f>COUNTIFS(data!$B:$B,"1年1組",data!$G:$G,2)</f>
        <v>1</v>
      </c>
      <c r="D29" s="4">
        <f>COUNTIFS(data!$B:$B,"1年2組",data!$G:$G,2)</f>
        <v>2</v>
      </c>
      <c r="E29" s="4">
        <f>COUNTIFS(data!$B:$B,"1年3組",data!$G:$G,2)</f>
        <v>4</v>
      </c>
      <c r="F29" s="4">
        <f>SUM(C29:E29)</f>
        <v>7</v>
      </c>
      <c r="G29" s="5" t="str">
        <f t="shared" ref="G29:G32" si="6">ROUND((F29/SUM($C$28:$E$32))*100,0)&amp;"%"</f>
        <v>64%</v>
      </c>
      <c r="H29" s="6">
        <f t="shared" ref="H29:H32" si="7">(F29/SUM($C$28:$E$32))*100</f>
        <v>63.636363636363633</v>
      </c>
    </row>
    <row r="30" spans="2:8" x14ac:dyDescent="0.4">
      <c r="B30" s="4" t="s">
        <v>30</v>
      </c>
      <c r="C30" s="4">
        <f>COUNTIFS(data!$B:$B,"1年1組",data!$G:$G,3)</f>
        <v>0</v>
      </c>
      <c r="D30" s="4">
        <f>COUNTIFS(data!$B:$B,"1年2組",data!$G:$G,3)</f>
        <v>0</v>
      </c>
      <c r="E30" s="4">
        <f>COUNTIFS(data!$B:$B,"1年3組",data!$G:$G,3)</f>
        <v>0</v>
      </c>
      <c r="F30" s="4">
        <f>SUM(C30:E30)</f>
        <v>0</v>
      </c>
      <c r="G30" s="5" t="str">
        <f t="shared" si="6"/>
        <v>0%</v>
      </c>
      <c r="H30" s="6">
        <f t="shared" si="7"/>
        <v>0</v>
      </c>
    </row>
    <row r="31" spans="2:8" x14ac:dyDescent="0.4">
      <c r="B31" s="4" t="s">
        <v>31</v>
      </c>
      <c r="C31" s="4">
        <f>COUNTIFS(data!$B:$B,"1年1組",data!$G:$G,4)</f>
        <v>1</v>
      </c>
      <c r="D31" s="4">
        <f>COUNTIFS(data!$B:$B,"1年2組",data!$G:$G,4)</f>
        <v>0</v>
      </c>
      <c r="E31" s="4">
        <f>COUNTIFS(data!$B:$B,"1年3組",data!$G:$G,4)</f>
        <v>0</v>
      </c>
      <c r="F31" s="4">
        <f>SUM(C31:E31)</f>
        <v>1</v>
      </c>
      <c r="G31" s="5" t="str">
        <f t="shared" si="6"/>
        <v>9%</v>
      </c>
      <c r="H31" s="6">
        <f t="shared" si="7"/>
        <v>9.0909090909090917</v>
      </c>
    </row>
    <row r="32" spans="2:8" x14ac:dyDescent="0.4">
      <c r="B32" s="4" t="s">
        <v>32</v>
      </c>
      <c r="C32" s="4">
        <f>COUNTIFS(data!$B:$B,"1年1組",data!$G:$G,5)</f>
        <v>0</v>
      </c>
      <c r="D32" s="4">
        <f>COUNTIFS(data!$B:$B,"1年2組",data!$G:$G,5)</f>
        <v>0</v>
      </c>
      <c r="E32" s="4">
        <f>COUNTIFS(data!$B:$B,"1年3組",data!$G:$G,5)</f>
        <v>0</v>
      </c>
      <c r="F32" s="4">
        <f>SUM(C32:E32)</f>
        <v>0</v>
      </c>
      <c r="G32" s="5" t="str">
        <f t="shared" si="6"/>
        <v>0%</v>
      </c>
      <c r="H32" s="6">
        <f t="shared" si="7"/>
        <v>0</v>
      </c>
    </row>
    <row r="34" spans="2:8" x14ac:dyDescent="0.4">
      <c r="B34" t="str">
        <f>data!H1</f>
        <v>5.学校は、学校公開や保護者会、学校行事など、保護者が参観する機会を多く持っている。</v>
      </c>
    </row>
    <row r="35" spans="2:8" x14ac:dyDescent="0.4">
      <c r="B35" s="2"/>
      <c r="C35" s="3" t="s">
        <v>23</v>
      </c>
      <c r="D35" s="3" t="s">
        <v>24</v>
      </c>
      <c r="E35" s="3" t="s">
        <v>25</v>
      </c>
      <c r="F35" s="3" t="s">
        <v>26</v>
      </c>
      <c r="G35" s="3" t="s">
        <v>27</v>
      </c>
    </row>
    <row r="36" spans="2:8" x14ac:dyDescent="0.4">
      <c r="B36" s="4" t="s">
        <v>28</v>
      </c>
      <c r="C36" s="4">
        <f>COUNTIFS(data!$B:$B,"1年1組",data!$H:$H,1)</f>
        <v>2</v>
      </c>
      <c r="D36" s="4">
        <f>COUNTIFS(data!$B:$B,"1年2組",data!$H:$H,1)</f>
        <v>1</v>
      </c>
      <c r="E36" s="4">
        <f>COUNTIFS(data!$B:$B,"1年3組",data!$H:$H,1)</f>
        <v>1</v>
      </c>
      <c r="F36" s="4">
        <f>SUM(C36:E36)</f>
        <v>4</v>
      </c>
      <c r="G36" s="5" t="str">
        <f>ROUND((F36/SUM($C$36:$E$40))*100,0)&amp;"%"</f>
        <v>36%</v>
      </c>
      <c r="H36" s="6">
        <f>(F36/SUM($C$36:$E$40))*100</f>
        <v>36.363636363636367</v>
      </c>
    </row>
    <row r="37" spans="2:8" x14ac:dyDescent="0.4">
      <c r="B37" s="4" t="s">
        <v>29</v>
      </c>
      <c r="C37" s="4">
        <f>COUNTIFS(data!$B:$B,"1年1組",data!$H:$H,2)</f>
        <v>1</v>
      </c>
      <c r="D37" s="4">
        <f>COUNTIFS(data!$B:$B,"1年2組",data!$H:$H,2)</f>
        <v>1</v>
      </c>
      <c r="E37" s="4">
        <f>COUNTIFS(data!$B:$B,"1年3組",data!$H:$H,2)</f>
        <v>3</v>
      </c>
      <c r="F37" s="4">
        <f>SUM(C37:E37)</f>
        <v>5</v>
      </c>
      <c r="G37" s="5" t="str">
        <f t="shared" ref="G37:G40" si="8">ROUND((F37/SUM($C$36:$E$40))*100,0)&amp;"%"</f>
        <v>45%</v>
      </c>
      <c r="H37" s="6">
        <f t="shared" ref="H37:H40" si="9">(F37/SUM($C$36:$E$40))*100</f>
        <v>45.454545454545453</v>
      </c>
    </row>
    <row r="38" spans="2:8" x14ac:dyDescent="0.4">
      <c r="B38" s="4" t="s">
        <v>30</v>
      </c>
      <c r="C38" s="4">
        <f>COUNTIFS(data!$B:$B,"1年1組",data!$H:$H,3)</f>
        <v>1</v>
      </c>
      <c r="D38" s="4">
        <f>COUNTIFS(data!$B:$B,"1年2組",data!$H:$H,3)</f>
        <v>1</v>
      </c>
      <c r="E38" s="4">
        <f>COUNTIFS(data!$B:$B,"1年3組",data!$H:$H,3)</f>
        <v>0</v>
      </c>
      <c r="F38" s="4">
        <f>SUM(C38:E38)</f>
        <v>2</v>
      </c>
      <c r="G38" s="5" t="str">
        <f t="shared" si="8"/>
        <v>18%</v>
      </c>
      <c r="H38" s="6">
        <f t="shared" si="9"/>
        <v>18.181818181818183</v>
      </c>
    </row>
    <row r="39" spans="2:8" x14ac:dyDescent="0.4">
      <c r="B39" s="4" t="s">
        <v>31</v>
      </c>
      <c r="C39" s="4">
        <f>COUNTIFS(data!$B:$B,"1年1組",data!$H:$H,4)</f>
        <v>0</v>
      </c>
      <c r="D39" s="4">
        <f>COUNTIFS(data!$B:$B,"1年2組",data!$H:$H,4)</f>
        <v>0</v>
      </c>
      <c r="E39" s="4">
        <f>COUNTIFS(data!$B:$B,"1年3組",data!$H:$H,4)</f>
        <v>0</v>
      </c>
      <c r="F39" s="4">
        <f>SUM(C39:E39)</f>
        <v>0</v>
      </c>
      <c r="G39" s="5" t="str">
        <f t="shared" si="8"/>
        <v>0%</v>
      </c>
      <c r="H39" s="6">
        <f t="shared" si="9"/>
        <v>0</v>
      </c>
    </row>
    <row r="40" spans="2:8" x14ac:dyDescent="0.4">
      <c r="B40" s="4" t="s">
        <v>32</v>
      </c>
      <c r="C40" s="4">
        <f>COUNTIFS(data!$B:$B,"1年1組",data!$H:$H,5)</f>
        <v>0</v>
      </c>
      <c r="D40" s="4">
        <f>COUNTIFS(data!$B:$B,"1年2組",data!$H:$H,5)</f>
        <v>0</v>
      </c>
      <c r="E40" s="4">
        <f>COUNTIFS(data!$B:$B,"1年3組",data!$H:$H,5)</f>
        <v>0</v>
      </c>
      <c r="F40" s="4">
        <f>SUM(C40:E40)</f>
        <v>0</v>
      </c>
      <c r="G40" s="5" t="str">
        <f t="shared" si="8"/>
        <v>0%</v>
      </c>
      <c r="H40" s="6">
        <f t="shared" si="9"/>
        <v>0</v>
      </c>
    </row>
    <row r="42" spans="2:8" x14ac:dyDescent="0.4">
      <c r="B42" t="str">
        <f>data!I1</f>
        <v>6.学校は、信頼性の高い評価・評定を行うとともに、生徒の良いところを評価するよう努めている。</v>
      </c>
    </row>
    <row r="43" spans="2:8" x14ac:dyDescent="0.4">
      <c r="B43" s="2"/>
      <c r="C43" s="3" t="s">
        <v>23</v>
      </c>
      <c r="D43" s="3" t="s">
        <v>24</v>
      </c>
      <c r="E43" s="3" t="s">
        <v>25</v>
      </c>
      <c r="F43" s="3" t="s">
        <v>26</v>
      </c>
      <c r="G43" s="3" t="s">
        <v>27</v>
      </c>
    </row>
    <row r="44" spans="2:8" x14ac:dyDescent="0.4">
      <c r="B44" s="4" t="s">
        <v>28</v>
      </c>
      <c r="C44" s="4">
        <f>COUNTIFS(data!$B:$B,"1年1組",data!$I:$I,1)</f>
        <v>3</v>
      </c>
      <c r="D44" s="4">
        <f>COUNTIFS(data!$B:$B,"1年2組",data!$I:$I,1)</f>
        <v>1</v>
      </c>
      <c r="E44" s="4">
        <f>COUNTIFS(data!$B:$B,"1年3組",data!$I:$I,1)</f>
        <v>1</v>
      </c>
      <c r="F44" s="4">
        <f>SUM(C44:E44)</f>
        <v>5</v>
      </c>
      <c r="G44" s="5" t="str">
        <f>ROUND((F44/SUM($C$44:$E$48))*100,0)&amp;"%"</f>
        <v>45%</v>
      </c>
      <c r="H44" s="6">
        <f>(F44/SUM($C$44:$E$48))*100</f>
        <v>45.454545454545453</v>
      </c>
    </row>
    <row r="45" spans="2:8" x14ac:dyDescent="0.4">
      <c r="B45" s="4" t="s">
        <v>29</v>
      </c>
      <c r="C45" s="4">
        <f>COUNTIFS(data!$B:$B,"1年1組",data!$I:$I,2)</f>
        <v>0</v>
      </c>
      <c r="D45" s="4">
        <f>COUNTIFS(data!$B:$B,"1年2組",data!$I:$I,2)</f>
        <v>2</v>
      </c>
      <c r="E45" s="4">
        <f>COUNTIFS(data!$B:$B,"1年3組",data!$I:$I,2)</f>
        <v>1</v>
      </c>
      <c r="F45" s="4">
        <f>SUM(C45:E45)</f>
        <v>3</v>
      </c>
      <c r="G45" s="5" t="str">
        <f t="shared" ref="G45:G48" si="10">ROUND((F45/SUM($C$44:$E$48))*100,0)&amp;"%"</f>
        <v>27%</v>
      </c>
      <c r="H45" s="6">
        <f t="shared" ref="H45:H48" si="11">(F45/SUM($C$44:$E$48))*100</f>
        <v>27.27272727272727</v>
      </c>
    </row>
    <row r="46" spans="2:8" x14ac:dyDescent="0.4">
      <c r="B46" s="4" t="s">
        <v>30</v>
      </c>
      <c r="C46" s="4">
        <f>COUNTIFS(data!$B:$B,"1年1組",data!$I:$I,3)</f>
        <v>0</v>
      </c>
      <c r="D46" s="4">
        <f>COUNTIFS(data!$B:$B,"1年2組",data!$I:$I,3)</f>
        <v>0</v>
      </c>
      <c r="E46" s="4">
        <f>COUNTIFS(data!$B:$B,"1年3組",data!$I:$I,3)</f>
        <v>2</v>
      </c>
      <c r="F46" s="4">
        <f>SUM(C46:E46)</f>
        <v>2</v>
      </c>
      <c r="G46" s="5" t="str">
        <f t="shared" si="10"/>
        <v>18%</v>
      </c>
      <c r="H46" s="6">
        <f t="shared" si="11"/>
        <v>18.181818181818183</v>
      </c>
    </row>
    <row r="47" spans="2:8" x14ac:dyDescent="0.4">
      <c r="B47" s="4" t="s">
        <v>31</v>
      </c>
      <c r="C47" s="4">
        <f>COUNTIFS(data!$B:$B,"1年1組",data!$I:$I,4)</f>
        <v>0</v>
      </c>
      <c r="D47" s="4">
        <f>COUNTIFS(data!$B:$B,"1年2組",data!$I:$I,4)</f>
        <v>0</v>
      </c>
      <c r="E47" s="4">
        <f>COUNTIFS(data!$B:$B,"1年3組",data!$I:$I,4)</f>
        <v>0</v>
      </c>
      <c r="F47" s="4">
        <f>SUM(C47:E47)</f>
        <v>0</v>
      </c>
      <c r="G47" s="5" t="str">
        <f t="shared" si="10"/>
        <v>0%</v>
      </c>
      <c r="H47" s="6">
        <f t="shared" si="11"/>
        <v>0</v>
      </c>
    </row>
    <row r="48" spans="2:8" x14ac:dyDescent="0.4">
      <c r="B48" s="4" t="s">
        <v>32</v>
      </c>
      <c r="C48" s="4">
        <f>COUNTIFS(data!$B:$B,"1年1組",data!$I:$I,5)</f>
        <v>1</v>
      </c>
      <c r="D48" s="4">
        <f>COUNTIFS(data!$B:$B,"1年2組",data!$I:$I,5)</f>
        <v>0</v>
      </c>
      <c r="E48" s="4">
        <f>COUNTIFS(data!$B:$B,"1年3組",data!$I:$I,5)</f>
        <v>0</v>
      </c>
      <c r="F48" s="4">
        <f>SUM(C48:E48)</f>
        <v>1</v>
      </c>
      <c r="G48" s="5" t="str">
        <f t="shared" si="10"/>
        <v>9%</v>
      </c>
      <c r="H48" s="6">
        <f t="shared" si="11"/>
        <v>9.0909090909090917</v>
      </c>
    </row>
    <row r="50" spans="2:8" x14ac:dyDescent="0.4">
      <c r="B50" t="str">
        <f>data!J1</f>
        <v>7.全般的に教員は、教材や指導方法を工夫するなど、分かりやすい授業をするよう努めている。</v>
      </c>
    </row>
    <row r="51" spans="2:8" x14ac:dyDescent="0.4">
      <c r="B51" s="2"/>
      <c r="C51" s="3" t="s">
        <v>23</v>
      </c>
      <c r="D51" s="3" t="s">
        <v>24</v>
      </c>
      <c r="E51" s="3" t="s">
        <v>25</v>
      </c>
      <c r="F51" s="3" t="s">
        <v>26</v>
      </c>
      <c r="G51" s="3" t="s">
        <v>27</v>
      </c>
    </row>
    <row r="52" spans="2:8" x14ac:dyDescent="0.4">
      <c r="B52" s="4" t="s">
        <v>28</v>
      </c>
      <c r="C52" s="4">
        <f>COUNTIFS(data!$B:$B,"1年1組",data!$J:$J,1)</f>
        <v>3</v>
      </c>
      <c r="D52" s="4">
        <f>COUNTIFS(data!$B:$B,"1年2組",data!$J:$J,1)</f>
        <v>1</v>
      </c>
      <c r="E52" s="4">
        <f>COUNTIFS(data!$B:$B,"1年3組",data!$J:$J,1)</f>
        <v>1</v>
      </c>
      <c r="F52" s="4">
        <f>SUM(C52:E52)</f>
        <v>5</v>
      </c>
      <c r="G52" s="5" t="str">
        <f>ROUND((F52/SUM($C$52:$E$56))*100,0)&amp;"%"</f>
        <v>45%</v>
      </c>
      <c r="H52" s="6">
        <f>(F52/SUM($C$52:$E$56))*100</f>
        <v>45.454545454545453</v>
      </c>
    </row>
    <row r="53" spans="2:8" x14ac:dyDescent="0.4">
      <c r="B53" s="4" t="s">
        <v>29</v>
      </c>
      <c r="C53" s="4">
        <f>COUNTIFS(data!$B:$B,"1年1組",data!$J:$J,2)</f>
        <v>0</v>
      </c>
      <c r="D53" s="4">
        <f>COUNTIFS(data!$B:$B,"1年2組",data!$J:$J,2)</f>
        <v>1</v>
      </c>
      <c r="E53" s="4">
        <f>COUNTIFS(data!$B:$B,"1年3組",data!$J:$J,2)</f>
        <v>0</v>
      </c>
      <c r="F53" s="4">
        <f>SUM(C53:E53)</f>
        <v>1</v>
      </c>
      <c r="G53" s="5" t="str">
        <f t="shared" ref="G53:G56" si="12">ROUND((F53/SUM($C$52:$E$56))*100,0)&amp;"%"</f>
        <v>9%</v>
      </c>
      <c r="H53" s="6">
        <f t="shared" ref="H53:H56" si="13">(F53/SUM($C$52:$E$56))*100</f>
        <v>9.0909090909090917</v>
      </c>
    </row>
    <row r="54" spans="2:8" x14ac:dyDescent="0.4">
      <c r="B54" s="4" t="s">
        <v>30</v>
      </c>
      <c r="C54" s="4">
        <f>COUNTIFS(data!$B:$B,"1年1組",data!$J:$J,3)</f>
        <v>0</v>
      </c>
      <c r="D54" s="4">
        <f>COUNTIFS(data!$B:$B,"1年2組",data!$J:$J,3)</f>
        <v>0</v>
      </c>
      <c r="E54" s="4">
        <f>COUNTIFS(data!$B:$B,"1年3組",data!$J:$J,3)</f>
        <v>2</v>
      </c>
      <c r="F54" s="4">
        <f>SUM(C54:E54)</f>
        <v>2</v>
      </c>
      <c r="G54" s="5" t="str">
        <f t="shared" si="12"/>
        <v>18%</v>
      </c>
      <c r="H54" s="6">
        <f t="shared" si="13"/>
        <v>18.181818181818183</v>
      </c>
    </row>
    <row r="55" spans="2:8" x14ac:dyDescent="0.4">
      <c r="B55" s="4" t="s">
        <v>31</v>
      </c>
      <c r="C55" s="4">
        <f>COUNTIFS(data!$B:$B,"1年1組",data!$J:$J,4)</f>
        <v>0</v>
      </c>
      <c r="D55" s="4">
        <f>COUNTIFS(data!$B:$B,"1年2組",data!$J:$J,4)</f>
        <v>0</v>
      </c>
      <c r="E55" s="4">
        <f>COUNTIFS(data!$B:$B,"1年3組",data!$J:$J,4)</f>
        <v>0</v>
      </c>
      <c r="F55" s="4">
        <f>SUM(C55:E55)</f>
        <v>0</v>
      </c>
      <c r="G55" s="5" t="str">
        <f t="shared" si="12"/>
        <v>0%</v>
      </c>
      <c r="H55" s="6">
        <f t="shared" si="13"/>
        <v>0</v>
      </c>
    </row>
    <row r="56" spans="2:8" x14ac:dyDescent="0.4">
      <c r="B56" s="4" t="s">
        <v>32</v>
      </c>
      <c r="C56" s="4">
        <f>COUNTIFS(data!$B:$B,"1年1組",data!$J:$J,5)</f>
        <v>1</v>
      </c>
      <c r="D56" s="4">
        <f>COUNTIFS(data!$B:$B,"1年2組",data!$J:$J,5)</f>
        <v>1</v>
      </c>
      <c r="E56" s="4">
        <f>COUNTIFS(data!$B:$B,"1年3組",data!$J:$J,5)</f>
        <v>1</v>
      </c>
      <c r="F56" s="4">
        <f>SUM(C56:E56)</f>
        <v>3</v>
      </c>
      <c r="G56" s="5" t="str">
        <f t="shared" si="12"/>
        <v>27%</v>
      </c>
      <c r="H56" s="6">
        <f t="shared" si="13"/>
        <v>27.27272727272727</v>
      </c>
    </row>
    <row r="58" spans="2:8" x14ac:dyDescent="0.4">
      <c r="B58" t="str">
        <f>data!K1</f>
        <v>8.学校には、生徒のことで気軽に相談できる。</v>
      </c>
    </row>
    <row r="59" spans="2:8" x14ac:dyDescent="0.4">
      <c r="B59" s="2"/>
      <c r="C59" s="3" t="s">
        <v>23</v>
      </c>
      <c r="D59" s="3" t="s">
        <v>24</v>
      </c>
      <c r="E59" s="3" t="s">
        <v>25</v>
      </c>
      <c r="F59" s="3" t="s">
        <v>26</v>
      </c>
      <c r="G59" s="3" t="s">
        <v>27</v>
      </c>
    </row>
    <row r="60" spans="2:8" x14ac:dyDescent="0.4">
      <c r="B60" s="4" t="s">
        <v>28</v>
      </c>
      <c r="C60" s="4">
        <f>COUNTIFS(data!$B:$B,"1年1組",data!$K:$K,1)</f>
        <v>3</v>
      </c>
      <c r="D60" s="4">
        <f>COUNTIFS(data!$B:$B,"1年2組",data!$K:$K,1)</f>
        <v>2</v>
      </c>
      <c r="E60" s="4">
        <f>COUNTIFS(data!$B:$B,"1年3組",data!$K:$K,1)</f>
        <v>1</v>
      </c>
      <c r="F60" s="4">
        <f>SUM(C60:E60)</f>
        <v>6</v>
      </c>
      <c r="G60" s="5" t="str">
        <f>ROUND((F60/SUM($C$60:$E$64))*100,0)&amp;"%"</f>
        <v>55%</v>
      </c>
      <c r="H60" s="6">
        <f>(F60/SUM($C$60:$E$64))*100</f>
        <v>54.54545454545454</v>
      </c>
    </row>
    <row r="61" spans="2:8" x14ac:dyDescent="0.4">
      <c r="B61" s="4" t="s">
        <v>29</v>
      </c>
      <c r="C61" s="4">
        <f>COUNTIFS(data!$B:$B,"1年1組",data!$K:$K,2)</f>
        <v>0</v>
      </c>
      <c r="D61" s="4">
        <f>COUNTIFS(data!$B:$B,"1年2組",data!$K:$K,2)</f>
        <v>0</v>
      </c>
      <c r="E61" s="4">
        <f>COUNTIFS(data!$B:$B,"1年3組",data!$K:$K,2)</f>
        <v>1</v>
      </c>
      <c r="F61" s="4">
        <f>SUM(C61:E61)</f>
        <v>1</v>
      </c>
      <c r="G61" s="5" t="str">
        <f t="shared" ref="G61:G64" si="14">ROUND((F61/SUM($C$60:$E$64))*100,0)&amp;"%"</f>
        <v>9%</v>
      </c>
      <c r="H61" s="6">
        <f t="shared" ref="H61:H64" si="15">(F61/SUM($C$60:$E$64))*100</f>
        <v>9.0909090909090917</v>
      </c>
    </row>
    <row r="62" spans="2:8" x14ac:dyDescent="0.4">
      <c r="B62" s="4" t="s">
        <v>30</v>
      </c>
      <c r="C62" s="4">
        <f>COUNTIFS(data!$B:$B,"1年1組",data!$K:$K,3)</f>
        <v>1</v>
      </c>
      <c r="D62" s="4">
        <f>COUNTIFS(data!$B:$B,"1年2組",data!$K:$K,3)</f>
        <v>0</v>
      </c>
      <c r="E62" s="4">
        <f>COUNTIFS(data!$B:$B,"1年3組",data!$K:$K,3)</f>
        <v>2</v>
      </c>
      <c r="F62" s="4">
        <f>SUM(C62:E62)</f>
        <v>3</v>
      </c>
      <c r="G62" s="5" t="str">
        <f t="shared" si="14"/>
        <v>27%</v>
      </c>
      <c r="H62" s="6">
        <f t="shared" si="15"/>
        <v>27.27272727272727</v>
      </c>
    </row>
    <row r="63" spans="2:8" x14ac:dyDescent="0.4">
      <c r="B63" s="4" t="s">
        <v>31</v>
      </c>
      <c r="C63" s="4">
        <f>COUNTIFS(data!$B:$B,"1年1組",data!$K:$K,4)</f>
        <v>0</v>
      </c>
      <c r="D63" s="4">
        <f>COUNTIFS(data!$B:$B,"1年2組",data!$K:$K,4)</f>
        <v>0</v>
      </c>
      <c r="E63" s="4">
        <f>COUNTIFS(data!$B:$B,"1年3組",data!$K:$K,4)</f>
        <v>0</v>
      </c>
      <c r="F63" s="4">
        <f>SUM(C63:E63)</f>
        <v>0</v>
      </c>
      <c r="G63" s="5" t="str">
        <f t="shared" si="14"/>
        <v>0%</v>
      </c>
      <c r="H63" s="6">
        <f t="shared" si="15"/>
        <v>0</v>
      </c>
    </row>
    <row r="64" spans="2:8" x14ac:dyDescent="0.4">
      <c r="B64" s="4" t="s">
        <v>32</v>
      </c>
      <c r="C64" s="4">
        <f>COUNTIFS(data!$B:$B,"1年1組",data!$K:$K,5)</f>
        <v>0</v>
      </c>
      <c r="D64" s="4">
        <f>COUNTIFS(data!$B:$B,"1年2組",data!$K:$K,5)</f>
        <v>1</v>
      </c>
      <c r="E64" s="4">
        <f>COUNTIFS(data!$B:$B,"1年3組",data!$K:$K,5)</f>
        <v>0</v>
      </c>
      <c r="F64" s="4">
        <f>SUM(C64:E64)</f>
        <v>1</v>
      </c>
      <c r="G64" s="5" t="str">
        <f t="shared" si="14"/>
        <v>9%</v>
      </c>
      <c r="H64" s="6">
        <f t="shared" si="15"/>
        <v>9.0909090909090917</v>
      </c>
    </row>
    <row r="66" spans="2:8" x14ac:dyDescent="0.4">
      <c r="B66" t="str">
        <f>data!L1</f>
        <v>9.生徒は、学校に楽しく登校しており、充実した学校生活を送っている。</v>
      </c>
    </row>
    <row r="67" spans="2:8" x14ac:dyDescent="0.4">
      <c r="B67" s="2"/>
      <c r="C67" s="3" t="s">
        <v>23</v>
      </c>
      <c r="D67" s="3" t="s">
        <v>24</v>
      </c>
      <c r="E67" s="3" t="s">
        <v>25</v>
      </c>
      <c r="F67" s="3" t="s">
        <v>26</v>
      </c>
      <c r="G67" s="3" t="s">
        <v>27</v>
      </c>
    </row>
    <row r="68" spans="2:8" x14ac:dyDescent="0.4">
      <c r="B68" s="4" t="s">
        <v>28</v>
      </c>
      <c r="C68" s="4">
        <f>COUNTIFS(data!$B:$B,"1年1組",data!$L:$L,1)</f>
        <v>2</v>
      </c>
      <c r="D68" s="4">
        <f>COUNTIFS(data!$B:$B,"1年2組",data!$L:$L,1)</f>
        <v>0</v>
      </c>
      <c r="E68" s="4">
        <f>COUNTIFS(data!$B:$B,"1年3組",data!$L:$L,1)</f>
        <v>2</v>
      </c>
      <c r="F68" s="4">
        <f>SUM(C68:E68)</f>
        <v>4</v>
      </c>
      <c r="G68" s="5" t="str">
        <f>ROUND((F68/SUM($C$68:$E$72))*100,0)&amp;"%"</f>
        <v>36%</v>
      </c>
      <c r="H68" s="6">
        <f>(F68/SUM($C$68:$E$72))*100</f>
        <v>36.363636363636367</v>
      </c>
    </row>
    <row r="69" spans="2:8" x14ac:dyDescent="0.4">
      <c r="B69" s="4" t="s">
        <v>29</v>
      </c>
      <c r="C69" s="4">
        <f>COUNTIFS(data!$B:$B,"1年1組",data!$L:$L,2)</f>
        <v>1</v>
      </c>
      <c r="D69" s="4">
        <f>COUNTIFS(data!$B:$B,"1年2組",data!$L:$L,2)</f>
        <v>2</v>
      </c>
      <c r="E69" s="4">
        <f>COUNTIFS(data!$B:$B,"1年3組",data!$L:$L,2)</f>
        <v>1</v>
      </c>
      <c r="F69" s="4">
        <f>SUM(C69:E69)</f>
        <v>4</v>
      </c>
      <c r="G69" s="5" t="str">
        <f t="shared" ref="G69:G72" si="16">ROUND((F69/SUM($C$68:$E$72))*100,0)&amp;"%"</f>
        <v>36%</v>
      </c>
      <c r="H69" s="6">
        <f t="shared" ref="H69:H72" si="17">(F69/SUM($C$68:$E$72))*100</f>
        <v>36.363636363636367</v>
      </c>
    </row>
    <row r="70" spans="2:8" x14ac:dyDescent="0.4">
      <c r="B70" s="4" t="s">
        <v>30</v>
      </c>
      <c r="C70" s="4">
        <f>COUNTIFS(data!$B:$B,"1年1組",data!$L:$L,3)</f>
        <v>0</v>
      </c>
      <c r="D70" s="4">
        <f>COUNTIFS(data!$B:$B,"1年2組",data!$L:$L,3)</f>
        <v>1</v>
      </c>
      <c r="E70" s="4">
        <f>COUNTIFS(data!$B:$B,"1年3組",data!$L:$L,3)</f>
        <v>1</v>
      </c>
      <c r="F70" s="4">
        <f>SUM(C70:E70)</f>
        <v>2</v>
      </c>
      <c r="G70" s="5" t="str">
        <f t="shared" si="16"/>
        <v>18%</v>
      </c>
      <c r="H70" s="6">
        <f t="shared" si="17"/>
        <v>18.181818181818183</v>
      </c>
    </row>
    <row r="71" spans="2:8" x14ac:dyDescent="0.4">
      <c r="B71" s="4" t="s">
        <v>31</v>
      </c>
      <c r="C71" s="4">
        <f>COUNTIFS(data!$B:$B,"1年1組",data!$L:$L,4)</f>
        <v>1</v>
      </c>
      <c r="D71" s="4">
        <f>COUNTIFS(data!$B:$B,"1年2組",data!$L:$L,4)</f>
        <v>0</v>
      </c>
      <c r="E71" s="4">
        <f>COUNTIFS(data!$B:$B,"1年3組",data!$L:$L,4)</f>
        <v>0</v>
      </c>
      <c r="F71" s="4">
        <f>SUM(C71:E71)</f>
        <v>1</v>
      </c>
      <c r="G71" s="5" t="str">
        <f t="shared" si="16"/>
        <v>9%</v>
      </c>
      <c r="H71" s="6">
        <f t="shared" si="17"/>
        <v>9.0909090909090917</v>
      </c>
    </row>
    <row r="72" spans="2:8" x14ac:dyDescent="0.4">
      <c r="B72" s="4" t="s">
        <v>32</v>
      </c>
      <c r="C72" s="4">
        <f>COUNTIFS(data!$B:$B,"1年1組",data!$L:$L,5)</f>
        <v>0</v>
      </c>
      <c r="D72" s="4">
        <f>COUNTIFS(data!$B:$B,"1年2組",data!$L:$L,5)</f>
        <v>0</v>
      </c>
      <c r="E72" s="4">
        <f>COUNTIFS(data!$B:$B,"1年3組",data!$L:$L,5)</f>
        <v>0</v>
      </c>
      <c r="F72" s="4">
        <f>SUM(C72:E72)</f>
        <v>0</v>
      </c>
      <c r="G72" s="5" t="str">
        <f t="shared" si="16"/>
        <v>0%</v>
      </c>
      <c r="H72" s="6">
        <f t="shared" si="17"/>
        <v>0</v>
      </c>
    </row>
    <row r="74" spans="2:8" x14ac:dyDescent="0.4">
      <c r="B74" t="str">
        <f>data!M1</f>
        <v>10.生徒は、生活のきまりやルールを守って学校生活を送っている。</v>
      </c>
    </row>
    <row r="75" spans="2:8" x14ac:dyDescent="0.4">
      <c r="B75" s="2"/>
      <c r="C75" s="3" t="s">
        <v>23</v>
      </c>
      <c r="D75" s="3" t="s">
        <v>24</v>
      </c>
      <c r="E75" s="3" t="s">
        <v>25</v>
      </c>
      <c r="F75" s="3" t="s">
        <v>26</v>
      </c>
      <c r="G75" s="3" t="s">
        <v>27</v>
      </c>
    </row>
    <row r="76" spans="2:8" x14ac:dyDescent="0.4">
      <c r="B76" s="4" t="s">
        <v>28</v>
      </c>
      <c r="C76" s="4">
        <f>COUNTIFS(data!$B:$B,"1年1組",data!$M:$M,1)</f>
        <v>0</v>
      </c>
      <c r="D76" s="4">
        <f>COUNTIFS(data!$B:$B,"1年2組",data!$M:$M,1)</f>
        <v>0</v>
      </c>
      <c r="E76" s="4">
        <f>COUNTIFS(data!$B:$B,"1年3組",data!$M:$M,1)</f>
        <v>2</v>
      </c>
      <c r="F76" s="4">
        <f>SUM(C76:E76)</f>
        <v>2</v>
      </c>
      <c r="G76" s="5" t="str">
        <f>ROUND((F76/SUM($C$76:$E$80))*100,0)&amp;"%"</f>
        <v>18%</v>
      </c>
      <c r="H76" s="6">
        <f>(F76/SUM($C$76:$E$80))*100</f>
        <v>18.181818181818183</v>
      </c>
    </row>
    <row r="77" spans="2:8" x14ac:dyDescent="0.4">
      <c r="B77" s="4" t="s">
        <v>29</v>
      </c>
      <c r="C77" s="4">
        <f>COUNTIFS(data!$B:$B,"1年1組",data!$M:$M,2)</f>
        <v>3</v>
      </c>
      <c r="D77" s="4">
        <f>COUNTIFS(data!$B:$B,"1年2組",data!$M:$M,2)</f>
        <v>2</v>
      </c>
      <c r="E77" s="4">
        <f>COUNTIFS(data!$B:$B,"1年3組",data!$M:$M,2)</f>
        <v>2</v>
      </c>
      <c r="F77" s="4">
        <f>SUM(C77:E77)</f>
        <v>7</v>
      </c>
      <c r="G77" s="5" t="str">
        <f t="shared" ref="G77:G80" si="18">ROUND((F77/SUM($C$76:$E$80))*100,0)&amp;"%"</f>
        <v>64%</v>
      </c>
      <c r="H77" s="6">
        <f t="shared" ref="H77:H80" si="19">(F77/SUM($C$76:$E$80))*100</f>
        <v>63.636363636363633</v>
      </c>
    </row>
    <row r="78" spans="2:8" x14ac:dyDescent="0.4">
      <c r="B78" s="4" t="s">
        <v>30</v>
      </c>
      <c r="C78" s="4">
        <f>COUNTIFS(data!$B:$B,"1年1組",data!$M:$M,3)</f>
        <v>0</v>
      </c>
      <c r="D78" s="4">
        <f>COUNTIFS(data!$B:$B,"1年2組",data!$M:$M,3)</f>
        <v>0</v>
      </c>
      <c r="E78" s="4">
        <f>COUNTIFS(data!$B:$B,"1年3組",data!$M:$M,3)</f>
        <v>0</v>
      </c>
      <c r="F78" s="4">
        <f>SUM(C78:E78)</f>
        <v>0</v>
      </c>
      <c r="G78" s="5" t="str">
        <f t="shared" si="18"/>
        <v>0%</v>
      </c>
      <c r="H78" s="6">
        <f t="shared" si="19"/>
        <v>0</v>
      </c>
    </row>
    <row r="79" spans="2:8" x14ac:dyDescent="0.4">
      <c r="B79" s="4" t="s">
        <v>31</v>
      </c>
      <c r="C79" s="4">
        <f>COUNTIFS(data!$B:$B,"1年1組",data!$M:$M,4)</f>
        <v>1</v>
      </c>
      <c r="D79" s="4">
        <f>COUNTIFS(data!$B:$B,"1年2組",data!$M:$M,4)</f>
        <v>0</v>
      </c>
      <c r="E79" s="4">
        <f>COUNTIFS(data!$B:$B,"1年3組",data!$M:$M,4)</f>
        <v>0</v>
      </c>
      <c r="F79" s="4">
        <f>SUM(C79:E79)</f>
        <v>1</v>
      </c>
      <c r="G79" s="5" t="str">
        <f t="shared" si="18"/>
        <v>9%</v>
      </c>
      <c r="H79" s="6">
        <f t="shared" si="19"/>
        <v>9.0909090909090917</v>
      </c>
    </row>
    <row r="80" spans="2:8" x14ac:dyDescent="0.4">
      <c r="B80" s="4" t="s">
        <v>32</v>
      </c>
      <c r="C80" s="4">
        <f>COUNTIFS(data!$B:$B,"1年1組",data!$M:$M,5)</f>
        <v>0</v>
      </c>
      <c r="D80" s="4">
        <f>COUNTIFS(data!$B:$B,"1年2組",data!$M:$M,5)</f>
        <v>1</v>
      </c>
      <c r="E80" s="4">
        <f>COUNTIFS(data!$B:$B,"1年3組",data!$M:$M,5)</f>
        <v>0</v>
      </c>
      <c r="F80" s="4">
        <f>SUM(C80:E80)</f>
        <v>1</v>
      </c>
      <c r="G80" s="5" t="str">
        <f t="shared" si="18"/>
        <v>9%</v>
      </c>
      <c r="H80" s="6">
        <f t="shared" si="19"/>
        <v>9.0909090909090917</v>
      </c>
    </row>
    <row r="82" spans="2:8" x14ac:dyDescent="0.4">
      <c r="B82" t="str">
        <f>data!N1</f>
        <v>11.生徒は、思いやりの心を持ち、良好な人間関係の中で学校生活を送っている。</v>
      </c>
    </row>
    <row r="83" spans="2:8" x14ac:dyDescent="0.4">
      <c r="B83" s="2"/>
      <c r="C83" s="3" t="s">
        <v>23</v>
      </c>
      <c r="D83" s="3" t="s">
        <v>24</v>
      </c>
      <c r="E83" s="3" t="s">
        <v>25</v>
      </c>
      <c r="F83" s="3" t="s">
        <v>26</v>
      </c>
      <c r="G83" s="3" t="s">
        <v>27</v>
      </c>
    </row>
    <row r="84" spans="2:8" x14ac:dyDescent="0.4">
      <c r="B84" s="4" t="s">
        <v>28</v>
      </c>
      <c r="C84" s="4">
        <f>COUNTIFS(data!$B:$B,"1年1組",data!$N:$N,1)</f>
        <v>1</v>
      </c>
      <c r="D84" s="4">
        <f>COUNTIFS(data!$B:$B,"1年2組",data!$N:$N,1)</f>
        <v>1</v>
      </c>
      <c r="E84" s="4">
        <f>COUNTIFS(data!$B:$B,"1年3組",data!$N:$N,1)</f>
        <v>2</v>
      </c>
      <c r="F84" s="4">
        <f>SUM(C84:E84)</f>
        <v>4</v>
      </c>
      <c r="G84" s="5" t="str">
        <f>ROUND((F84/SUM($C$84:$E$88))*100,0)&amp;"%"</f>
        <v>36%</v>
      </c>
      <c r="H84" s="6">
        <f>(F84/SUM($C$84:$E$88))*100</f>
        <v>36.363636363636367</v>
      </c>
    </row>
    <row r="85" spans="2:8" x14ac:dyDescent="0.4">
      <c r="B85" s="4" t="s">
        <v>29</v>
      </c>
      <c r="C85" s="4">
        <f>COUNTIFS(data!$B:$B,"1年1組",data!$N:$N,2)</f>
        <v>2</v>
      </c>
      <c r="D85" s="4">
        <f>COUNTIFS(data!$B:$B,"1年2組",data!$N:$N,2)</f>
        <v>1</v>
      </c>
      <c r="E85" s="4">
        <f>COUNTIFS(data!$B:$B,"1年3組",data!$N:$N,2)</f>
        <v>2</v>
      </c>
      <c r="F85" s="4">
        <f>SUM(C85:E85)</f>
        <v>5</v>
      </c>
      <c r="G85" s="5" t="str">
        <f t="shared" ref="G85:G88" si="20">ROUND((F85/SUM($C$84:$E$88))*100,0)&amp;"%"</f>
        <v>45%</v>
      </c>
      <c r="H85" s="6">
        <f t="shared" ref="H85:H88" si="21">(F85/SUM($C$84:$E$88))*100</f>
        <v>45.454545454545453</v>
      </c>
    </row>
    <row r="86" spans="2:8" x14ac:dyDescent="0.4">
      <c r="B86" s="4" t="s">
        <v>30</v>
      </c>
      <c r="C86" s="4">
        <f>COUNTIFS(data!$B:$B,"1年1組",data!$N:$N,3)</f>
        <v>0</v>
      </c>
      <c r="D86" s="4">
        <f>COUNTIFS(data!$B:$B,"1年2組",data!$N:$N,3)</f>
        <v>0</v>
      </c>
      <c r="E86" s="4">
        <f>COUNTIFS(data!$B:$B,"1年3組",data!$N:$N,3)</f>
        <v>0</v>
      </c>
      <c r="F86" s="4">
        <f>SUM(C86:E86)</f>
        <v>0</v>
      </c>
      <c r="G86" s="5" t="str">
        <f t="shared" si="20"/>
        <v>0%</v>
      </c>
      <c r="H86" s="6">
        <f t="shared" si="21"/>
        <v>0</v>
      </c>
    </row>
    <row r="87" spans="2:8" x14ac:dyDescent="0.4">
      <c r="B87" s="4" t="s">
        <v>31</v>
      </c>
      <c r="C87" s="4">
        <f>COUNTIFS(data!$B:$B,"1年1組",data!$N:$N,4)</f>
        <v>1</v>
      </c>
      <c r="D87" s="4">
        <f>COUNTIFS(data!$B:$B,"1年2組",data!$N:$N,4)</f>
        <v>0</v>
      </c>
      <c r="E87" s="4">
        <f>COUNTIFS(data!$B:$B,"1年3組",data!$N:$N,4)</f>
        <v>0</v>
      </c>
      <c r="F87" s="4">
        <f>SUM(C87:E87)</f>
        <v>1</v>
      </c>
      <c r="G87" s="5" t="str">
        <f t="shared" si="20"/>
        <v>9%</v>
      </c>
      <c r="H87" s="6">
        <f t="shared" si="21"/>
        <v>9.0909090909090917</v>
      </c>
    </row>
    <row r="88" spans="2:8" x14ac:dyDescent="0.4">
      <c r="B88" s="4" t="s">
        <v>32</v>
      </c>
      <c r="C88" s="4">
        <f>COUNTIFS(data!$B:$B,"1年1組",data!$N:$N,5)</f>
        <v>0</v>
      </c>
      <c r="D88" s="4">
        <f>COUNTIFS(data!$B:$B,"1年2組",data!$N:$N,5)</f>
        <v>1</v>
      </c>
      <c r="E88" s="4">
        <f>COUNTIFS(data!$B:$B,"1年3組",data!$N:$N,5)</f>
        <v>0</v>
      </c>
      <c r="F88" s="4">
        <f>SUM(C88:E88)</f>
        <v>1</v>
      </c>
      <c r="G88" s="5" t="str">
        <f t="shared" si="20"/>
        <v>9%</v>
      </c>
      <c r="H88" s="6">
        <f t="shared" si="21"/>
        <v>9.0909090909090917</v>
      </c>
    </row>
    <row r="90" spans="2:8" x14ac:dyDescent="0.4">
      <c r="B90" t="str">
        <f>data!O1</f>
        <v>12.授業全般において生徒は、授業が楽しく分かりやすいと言っている。</v>
      </c>
    </row>
    <row r="91" spans="2:8" x14ac:dyDescent="0.4">
      <c r="B91" s="2"/>
      <c r="C91" s="3" t="s">
        <v>23</v>
      </c>
      <c r="D91" s="3" t="s">
        <v>24</v>
      </c>
      <c r="E91" s="3" t="s">
        <v>25</v>
      </c>
      <c r="F91" s="3" t="s">
        <v>26</v>
      </c>
      <c r="G91" s="3" t="s">
        <v>27</v>
      </c>
    </row>
    <row r="92" spans="2:8" x14ac:dyDescent="0.4">
      <c r="B92" s="4" t="s">
        <v>28</v>
      </c>
      <c r="C92" s="4">
        <f>COUNTIFS(data!$B:$B,"1年1組",data!$O:$O,1)</f>
        <v>2</v>
      </c>
      <c r="D92" s="4">
        <f>COUNTIFS(data!$B:$B,"1年2組",data!$O:$O,1)</f>
        <v>1</v>
      </c>
      <c r="E92" s="4">
        <f>COUNTIFS(data!$B:$B,"1年3組",data!$O:$O,1)</f>
        <v>1</v>
      </c>
      <c r="F92" s="4">
        <f>SUM(C92:E92)</f>
        <v>4</v>
      </c>
      <c r="G92" s="5" t="str">
        <f>ROUND((F92/SUM($C$92:$E$96))*100,0)&amp;"%"</f>
        <v>36%</v>
      </c>
      <c r="H92" s="6">
        <f>(F92/SUM($C$84:$E$88))*100</f>
        <v>36.363636363636367</v>
      </c>
    </row>
    <row r="93" spans="2:8" x14ac:dyDescent="0.4">
      <c r="B93" s="4" t="s">
        <v>29</v>
      </c>
      <c r="C93" s="4">
        <f>COUNTIFS(data!$B:$B,"1年1組",data!$O:$O,2)</f>
        <v>1</v>
      </c>
      <c r="D93" s="4">
        <f>COUNTIFS(data!$B:$B,"1年2組",data!$O:$O,2)</f>
        <v>1</v>
      </c>
      <c r="E93" s="4">
        <f>COUNTIFS(data!$B:$B,"1年3組",data!$O:$O,2)</f>
        <v>1</v>
      </c>
      <c r="F93" s="4">
        <f>SUM(C93:E93)</f>
        <v>3</v>
      </c>
      <c r="G93" s="5" t="str">
        <f t="shared" ref="G93:G96" si="22">ROUND((F93/SUM($C$92:$E$96))*100,0)&amp;"%"</f>
        <v>27%</v>
      </c>
      <c r="H93" s="6">
        <f t="shared" ref="H93:H96" si="23">(F93/SUM($C$84:$E$88))*100</f>
        <v>27.27272727272727</v>
      </c>
    </row>
    <row r="94" spans="2:8" x14ac:dyDescent="0.4">
      <c r="B94" s="4" t="s">
        <v>30</v>
      </c>
      <c r="C94" s="4">
        <f>COUNTIFS(data!$B:$B,"1年1組",data!$O:$O,3)</f>
        <v>1</v>
      </c>
      <c r="D94" s="4">
        <f>COUNTIFS(data!$B:$B,"1年2組",data!$O:$O,3)</f>
        <v>1</v>
      </c>
      <c r="E94" s="4">
        <f>COUNTIFS(data!$B:$B,"1年3組",data!$O:$O,3)</f>
        <v>0</v>
      </c>
      <c r="F94" s="4">
        <f>SUM(C94:E94)</f>
        <v>2</v>
      </c>
      <c r="G94" s="5" t="str">
        <f t="shared" si="22"/>
        <v>18%</v>
      </c>
      <c r="H94" s="6">
        <f t="shared" si="23"/>
        <v>18.181818181818183</v>
      </c>
    </row>
    <row r="95" spans="2:8" x14ac:dyDescent="0.4">
      <c r="B95" s="4" t="s">
        <v>31</v>
      </c>
      <c r="C95" s="4">
        <f>COUNTIFS(data!$B:$B,"1年1組",data!$O:$O,4)</f>
        <v>0</v>
      </c>
      <c r="D95" s="4">
        <f>COUNTIFS(data!$B:$B,"1年2組",data!$O:$O,4)</f>
        <v>0</v>
      </c>
      <c r="E95" s="4">
        <f>COUNTIFS(data!$B:$B,"1年3組",data!$O:$O,4)</f>
        <v>2</v>
      </c>
      <c r="F95" s="4">
        <f>SUM(C95:E95)</f>
        <v>2</v>
      </c>
      <c r="G95" s="5" t="str">
        <f t="shared" si="22"/>
        <v>18%</v>
      </c>
      <c r="H95" s="6">
        <f t="shared" si="23"/>
        <v>18.181818181818183</v>
      </c>
    </row>
    <row r="96" spans="2:8" x14ac:dyDescent="0.4">
      <c r="B96" s="4" t="s">
        <v>32</v>
      </c>
      <c r="C96" s="4">
        <f>COUNTIFS(data!$B:$B,"1年1組",data!$O:$O,5)</f>
        <v>0</v>
      </c>
      <c r="D96" s="4">
        <f>COUNTIFS(data!$B:$B,"1年2組",data!$O:$O,5)</f>
        <v>0</v>
      </c>
      <c r="E96" s="4">
        <f>COUNTIFS(data!$B:$B,"1年3組",data!$O:$O,5)</f>
        <v>0</v>
      </c>
      <c r="F96" s="4">
        <f>SUM(C96:E96)</f>
        <v>0</v>
      </c>
      <c r="G96" s="5" t="str">
        <f t="shared" si="22"/>
        <v>0%</v>
      </c>
      <c r="H96" s="6">
        <f t="shared" si="23"/>
        <v>0</v>
      </c>
    </row>
  </sheetData>
  <phoneticPr fontId="1"/>
  <pageMargins left="0.25" right="0.25" top="0.75" bottom="0.75" header="0.3" footer="0.3"/>
  <pageSetup paperSize="9" scale="81"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96"/>
  <sheetViews>
    <sheetView workbookViewId="0">
      <selection activeCell="P9" sqref="P9"/>
    </sheetView>
  </sheetViews>
  <sheetFormatPr defaultRowHeight="18.75" x14ac:dyDescent="0.4"/>
  <cols>
    <col min="2" max="2" width="14.625" customWidth="1"/>
    <col min="3" max="3" width="4.375" customWidth="1"/>
    <col min="4" max="5" width="4.375" bestFit="1" customWidth="1"/>
    <col min="6" max="6" width="4.5" customWidth="1"/>
    <col min="7" max="7" width="5" bestFit="1" customWidth="1"/>
    <col min="8" max="8" width="9" style="6"/>
  </cols>
  <sheetData>
    <row r="1" spans="2:8" x14ac:dyDescent="0.4">
      <c r="B1" t="s">
        <v>34</v>
      </c>
    </row>
    <row r="2" spans="2:8" x14ac:dyDescent="0.4">
      <c r="B2" t="str">
        <f>data!D1</f>
        <v>1.学校は、保護者会、学校だより、ホームページなどで教育方針や教育計画などを分かりやすく保護者に伝えている。</v>
      </c>
    </row>
    <row r="3" spans="2:8" x14ac:dyDescent="0.4">
      <c r="B3" s="2"/>
      <c r="C3" s="3" t="s">
        <v>35</v>
      </c>
      <c r="D3" s="3" t="s">
        <v>36</v>
      </c>
      <c r="E3" s="3" t="s">
        <v>37</v>
      </c>
      <c r="F3" s="3" t="s">
        <v>26</v>
      </c>
      <c r="G3" s="3" t="s">
        <v>27</v>
      </c>
    </row>
    <row r="4" spans="2:8" x14ac:dyDescent="0.4">
      <c r="B4" s="4" t="s">
        <v>28</v>
      </c>
      <c r="C4" s="4">
        <f>COUNTIFS(data!$B:$B,"2年1組",data!$D:$D,1)</f>
        <v>0</v>
      </c>
      <c r="D4" s="4">
        <f>COUNTIFS(data!$B:$B,"2年2組",data!$D:$D,1)</f>
        <v>0</v>
      </c>
      <c r="E4" s="4">
        <f>COUNTIFS(data!$B:$B,"2年3組",data!$D:$D,1)</f>
        <v>1</v>
      </c>
      <c r="F4" s="4">
        <f>SUM(C4:E4)</f>
        <v>1</v>
      </c>
      <c r="G4" s="5" t="str">
        <f>ROUND((F4/SUM($C$4:$E$8))*100,0)&amp;"%"</f>
        <v>25%</v>
      </c>
      <c r="H4" s="6">
        <f>(F4/SUM($C$4:$E$8))*100</f>
        <v>25</v>
      </c>
    </row>
    <row r="5" spans="2:8" x14ac:dyDescent="0.4">
      <c r="B5" s="4" t="s">
        <v>29</v>
      </c>
      <c r="C5" s="4">
        <f>COUNTIFS(data!$B:$B,"2年1組",data!$D:$D,2)</f>
        <v>2</v>
      </c>
      <c r="D5" s="4">
        <f>COUNTIFS(data!$B:$B,"2年2組",data!$D:$D,2)</f>
        <v>1</v>
      </c>
      <c r="E5" s="4">
        <f>COUNTIFS(data!$B:$B,"2年3組",data!$D:$D,2)</f>
        <v>0</v>
      </c>
      <c r="F5" s="4">
        <f>SUM(C5:E5)</f>
        <v>3</v>
      </c>
      <c r="G5" s="5" t="str">
        <f t="shared" ref="G5:G8" si="0">ROUND((F5/SUM($C$4:$E$8))*100,0)&amp;"%"</f>
        <v>75%</v>
      </c>
      <c r="H5" s="6">
        <f t="shared" ref="H5:H8" si="1">(F5/SUM($C$4:$E$8))*100</f>
        <v>75</v>
      </c>
    </row>
    <row r="6" spans="2:8" x14ac:dyDescent="0.4">
      <c r="B6" s="4" t="s">
        <v>30</v>
      </c>
      <c r="C6" s="4">
        <f>COUNTIFS(data!$B:$B,"2年1組",data!$D:$D,3)</f>
        <v>0</v>
      </c>
      <c r="D6" s="4">
        <f>COUNTIFS(data!$B:$B,"2年2組",data!$D:$D,3)</f>
        <v>0</v>
      </c>
      <c r="E6" s="4">
        <f>COUNTIFS(data!$B:$B,"2年3組",data!$D:$D,3)</f>
        <v>0</v>
      </c>
      <c r="F6" s="4">
        <f>SUM(C6:E6)</f>
        <v>0</v>
      </c>
      <c r="G6" s="5" t="str">
        <f t="shared" si="0"/>
        <v>0%</v>
      </c>
      <c r="H6" s="6">
        <f t="shared" si="1"/>
        <v>0</v>
      </c>
    </row>
    <row r="7" spans="2:8" x14ac:dyDescent="0.4">
      <c r="B7" s="4" t="s">
        <v>31</v>
      </c>
      <c r="C7" s="4">
        <f>COUNTIFS(data!$B:$B,"2年1組",data!$D:$D,4)</f>
        <v>0</v>
      </c>
      <c r="D7" s="4">
        <f>COUNTIFS(data!$B:$B,"2年2組",data!$D:$D,4)</f>
        <v>0</v>
      </c>
      <c r="E7" s="4">
        <f>COUNTIFS(data!$B:$B,"2年3組",data!$D:$D,4)</f>
        <v>0</v>
      </c>
      <c r="F7" s="4">
        <f>SUM(C7:E7)</f>
        <v>0</v>
      </c>
      <c r="G7" s="5" t="str">
        <f t="shared" si="0"/>
        <v>0%</v>
      </c>
      <c r="H7" s="6">
        <f t="shared" si="1"/>
        <v>0</v>
      </c>
    </row>
    <row r="8" spans="2:8" x14ac:dyDescent="0.4">
      <c r="B8" s="4" t="s">
        <v>32</v>
      </c>
      <c r="C8" s="4">
        <f>COUNTIFS(data!$B:$B,"2年1組",data!$D:$D,5)</f>
        <v>0</v>
      </c>
      <c r="D8" s="4">
        <f>COUNTIFS(data!$B:$B,"2年2組",data!$D:$D,5)</f>
        <v>0</v>
      </c>
      <c r="E8" s="4">
        <f>COUNTIFS(data!$B:$B,"2年3組",data!$D:$D,5)</f>
        <v>0</v>
      </c>
      <c r="F8" s="4">
        <f>SUM(C8:E8)</f>
        <v>0</v>
      </c>
      <c r="G8" s="5" t="str">
        <f t="shared" si="0"/>
        <v>0%</v>
      </c>
      <c r="H8" s="6">
        <f t="shared" si="1"/>
        <v>0</v>
      </c>
    </row>
    <row r="10" spans="2:8" x14ac:dyDescent="0.4">
      <c r="B10" t="str">
        <f>data!E1</f>
        <v>2.学校は、意欲的に学校行事(運動会・永光祭・展示会・宿泊行事等)、特色ある教育活動に取り組んでいる。</v>
      </c>
    </row>
    <row r="11" spans="2:8" x14ac:dyDescent="0.4">
      <c r="B11" s="2"/>
      <c r="C11" s="3" t="s">
        <v>35</v>
      </c>
      <c r="D11" s="3" t="s">
        <v>36</v>
      </c>
      <c r="E11" s="3" t="s">
        <v>37</v>
      </c>
      <c r="F11" s="3" t="s">
        <v>26</v>
      </c>
      <c r="G11" s="3" t="s">
        <v>27</v>
      </c>
    </row>
    <row r="12" spans="2:8" x14ac:dyDescent="0.4">
      <c r="B12" s="4" t="s">
        <v>28</v>
      </c>
      <c r="C12" s="4">
        <f>COUNTIFS(data!$B:$B,"2年1組",data!$E:$E,1)</f>
        <v>2</v>
      </c>
      <c r="D12" s="4">
        <f>COUNTIFS(data!$B:$B,"2年2組",data!$E:$E,1)</f>
        <v>0</v>
      </c>
      <c r="E12" s="4">
        <f>COUNTIFS(data!$B:$B,"2年3組",data!$E:$E,1)</f>
        <v>0</v>
      </c>
      <c r="F12" s="4">
        <f>SUM(C12:E12)</f>
        <v>2</v>
      </c>
      <c r="G12" s="5" t="str">
        <f>ROUND((F12/SUM($C$12:$E$16))*100,0)&amp;"%"</f>
        <v>50%</v>
      </c>
      <c r="H12" s="6">
        <f>(F12/SUM($C$12:$E$16))*100</f>
        <v>50</v>
      </c>
    </row>
    <row r="13" spans="2:8" x14ac:dyDescent="0.4">
      <c r="B13" s="4" t="s">
        <v>29</v>
      </c>
      <c r="C13" s="4">
        <f>COUNTIFS(data!$B:$B,"2年1組",data!$E:$E,2)</f>
        <v>0</v>
      </c>
      <c r="D13" s="4">
        <f>COUNTIFS(data!$B:$B,"2年2組",data!$E:$E,2)</f>
        <v>1</v>
      </c>
      <c r="E13" s="4">
        <f>COUNTIFS(data!$B:$B,"2年3組",data!$E:$E,2)</f>
        <v>1</v>
      </c>
      <c r="F13" s="4">
        <f>SUM(C13:E13)</f>
        <v>2</v>
      </c>
      <c r="G13" s="5" t="str">
        <f t="shared" ref="G13:G16" si="2">ROUND((F13/SUM($C$12:$E$16))*100,0)&amp;"%"</f>
        <v>50%</v>
      </c>
      <c r="H13" s="6">
        <f t="shared" ref="H13:H16" si="3">(F13/SUM($C$12:$E$16))*100</f>
        <v>50</v>
      </c>
    </row>
    <row r="14" spans="2:8" x14ac:dyDescent="0.4">
      <c r="B14" s="4" t="s">
        <v>30</v>
      </c>
      <c r="C14" s="4">
        <f>COUNTIFS(data!$B:$B,"2年1組",data!$E:$E,3)</f>
        <v>0</v>
      </c>
      <c r="D14" s="4">
        <f>COUNTIFS(data!$B:$B,"2年2組",data!$E:$E,3)</f>
        <v>0</v>
      </c>
      <c r="E14" s="4">
        <f>COUNTIFS(data!$B:$B,"2年3組",data!$E:$E,3)</f>
        <v>0</v>
      </c>
      <c r="F14" s="4">
        <f>SUM(C14:E14)</f>
        <v>0</v>
      </c>
      <c r="G14" s="5" t="str">
        <f t="shared" si="2"/>
        <v>0%</v>
      </c>
      <c r="H14" s="6">
        <f t="shared" si="3"/>
        <v>0</v>
      </c>
    </row>
    <row r="15" spans="2:8" x14ac:dyDescent="0.4">
      <c r="B15" s="4" t="s">
        <v>31</v>
      </c>
      <c r="C15" s="4">
        <f>COUNTIFS(data!$B:$B,"2年1組",data!$E:$E,4)</f>
        <v>0</v>
      </c>
      <c r="D15" s="4">
        <f>COUNTIFS(data!$B:$B,"2年2組",data!$E:$E,4)</f>
        <v>0</v>
      </c>
      <c r="E15" s="4">
        <f>COUNTIFS(data!$B:$B,"2年3組",data!$E:$E,4)</f>
        <v>0</v>
      </c>
      <c r="F15" s="4">
        <f>SUM(C15:E15)</f>
        <v>0</v>
      </c>
      <c r="G15" s="5" t="str">
        <f t="shared" si="2"/>
        <v>0%</v>
      </c>
      <c r="H15" s="6">
        <f t="shared" si="3"/>
        <v>0</v>
      </c>
    </row>
    <row r="16" spans="2:8" x14ac:dyDescent="0.4">
      <c r="B16" s="4" t="s">
        <v>32</v>
      </c>
      <c r="C16" s="4">
        <f>COUNTIFS(data!$B:$B,"2年1組",data!$E:$E,5)</f>
        <v>0</v>
      </c>
      <c r="D16" s="4">
        <f>COUNTIFS(data!$B:$B,"2年2組",data!$E:$E,5)</f>
        <v>0</v>
      </c>
      <c r="E16" s="4">
        <f>COUNTIFS(data!$B:$B,"2年3組",data!$E:$E,5)</f>
        <v>0</v>
      </c>
      <c r="F16" s="4">
        <f>SUM(C16:E16)</f>
        <v>0</v>
      </c>
      <c r="G16" s="5" t="str">
        <f t="shared" si="2"/>
        <v>0%</v>
      </c>
      <c r="H16" s="6">
        <f t="shared" si="3"/>
        <v>0</v>
      </c>
    </row>
    <row r="18" spans="2:8" x14ac:dyDescent="0.4">
      <c r="B18" t="str">
        <f>data!F1</f>
        <v>3.学校は、道徳の授業を大切にするなど、「心の教育」に力を入れている。</v>
      </c>
    </row>
    <row r="19" spans="2:8" x14ac:dyDescent="0.4">
      <c r="B19" s="2"/>
      <c r="C19" s="3" t="s">
        <v>35</v>
      </c>
      <c r="D19" s="3" t="s">
        <v>36</v>
      </c>
      <c r="E19" s="3" t="s">
        <v>37</v>
      </c>
      <c r="F19" s="3" t="s">
        <v>26</v>
      </c>
      <c r="G19" s="3" t="s">
        <v>27</v>
      </c>
    </row>
    <row r="20" spans="2:8" x14ac:dyDescent="0.4">
      <c r="B20" s="4" t="s">
        <v>28</v>
      </c>
      <c r="C20" s="4">
        <f>COUNTIFS(data!$B:$B,"2年1組",data!$F:$F,1)</f>
        <v>1</v>
      </c>
      <c r="D20" s="4">
        <f>COUNTIFS(data!$B:$B,"2年2組",data!$F:$F,1)</f>
        <v>0</v>
      </c>
      <c r="E20" s="4">
        <f>COUNTIFS(data!$B:$B,"2年3組",data!$F:$F,1)</f>
        <v>0</v>
      </c>
      <c r="F20" s="4">
        <f>SUM(C20:E20)</f>
        <v>1</v>
      </c>
      <c r="G20" s="5" t="str">
        <f>ROUND((F20/SUM($C$20:$E$24))*100,0)&amp;"%"</f>
        <v>25%</v>
      </c>
      <c r="H20" s="6">
        <f>(F20/SUM($C$20:$E$24))*100</f>
        <v>25</v>
      </c>
    </row>
    <row r="21" spans="2:8" x14ac:dyDescent="0.4">
      <c r="B21" s="4" t="s">
        <v>29</v>
      </c>
      <c r="C21" s="4">
        <f>COUNTIFS(data!$B:$B,"2年1組",data!$F:$F,2)</f>
        <v>1</v>
      </c>
      <c r="D21" s="4">
        <f>COUNTIFS(data!$B:$B,"2年2組",data!$F:$F,2)</f>
        <v>1</v>
      </c>
      <c r="E21" s="4">
        <f>COUNTIFS(data!$B:$B,"2年3組",data!$F:$F,2)</f>
        <v>1</v>
      </c>
      <c r="F21" s="4">
        <f>SUM(C21:E21)</f>
        <v>3</v>
      </c>
      <c r="G21" s="5" t="str">
        <f t="shared" ref="G21:G24" si="4">ROUND((F21/SUM($C$20:$E$24))*100,0)&amp;"%"</f>
        <v>75%</v>
      </c>
      <c r="H21" s="6">
        <f t="shared" ref="H21:H24" si="5">(F21/SUM($C$20:$E$24))*100</f>
        <v>75</v>
      </c>
    </row>
    <row r="22" spans="2:8" x14ac:dyDescent="0.4">
      <c r="B22" s="4" t="s">
        <v>30</v>
      </c>
      <c r="C22" s="4">
        <f>COUNTIFS(data!$B:$B,"2年1組",data!$F:$F,3)</f>
        <v>0</v>
      </c>
      <c r="D22" s="4">
        <f>COUNTIFS(data!$B:$B,"2年2組",data!$F:$F,3)</f>
        <v>0</v>
      </c>
      <c r="E22" s="4">
        <f>COUNTIFS(data!$B:$B,"2年3組",data!$F:$F,3)</f>
        <v>0</v>
      </c>
      <c r="F22" s="4">
        <f>SUM(C22:E22)</f>
        <v>0</v>
      </c>
      <c r="G22" s="5" t="str">
        <f t="shared" si="4"/>
        <v>0%</v>
      </c>
      <c r="H22" s="6">
        <f t="shared" si="5"/>
        <v>0</v>
      </c>
    </row>
    <row r="23" spans="2:8" x14ac:dyDescent="0.4">
      <c r="B23" s="4" t="s">
        <v>31</v>
      </c>
      <c r="C23" s="4">
        <f>COUNTIFS(data!$B:$B,"2年1組",data!$F:$F,4)</f>
        <v>0</v>
      </c>
      <c r="D23" s="4">
        <f>COUNTIFS(data!$B:$B,"2年2組",data!$F:$F,4)</f>
        <v>0</v>
      </c>
      <c r="E23" s="4">
        <f>COUNTIFS(data!$B:$B,"2年3組",data!$F:$F,4)</f>
        <v>0</v>
      </c>
      <c r="F23" s="4">
        <f>SUM(C23:E23)</f>
        <v>0</v>
      </c>
      <c r="G23" s="5" t="str">
        <f t="shared" si="4"/>
        <v>0%</v>
      </c>
      <c r="H23" s="6">
        <f t="shared" si="5"/>
        <v>0</v>
      </c>
    </row>
    <row r="24" spans="2:8" x14ac:dyDescent="0.4">
      <c r="B24" s="4" t="s">
        <v>32</v>
      </c>
      <c r="C24" s="4">
        <f>COUNTIFS(data!$B:$B,"2年1組",data!$F:$F,5)</f>
        <v>0</v>
      </c>
      <c r="D24" s="4">
        <f>COUNTIFS(data!$B:$B,"2年2組",data!$F:$F,5)</f>
        <v>0</v>
      </c>
      <c r="E24" s="4">
        <f>COUNTIFS(data!$B:$B,"2年3組",data!$F:$F,5)</f>
        <v>0</v>
      </c>
      <c r="F24" s="4">
        <f>SUM(C24:E24)</f>
        <v>0</v>
      </c>
      <c r="G24" s="5" t="str">
        <f t="shared" si="4"/>
        <v>0%</v>
      </c>
      <c r="H24" s="6">
        <f t="shared" si="5"/>
        <v>0</v>
      </c>
    </row>
    <row r="26" spans="2:8" x14ac:dyDescent="0.4">
      <c r="B26" t="str">
        <f>data!G1</f>
        <v>4.学校は、教室や廊下などの清掃、整理整頓など、学習環境の整備に努めている。</v>
      </c>
    </row>
    <row r="27" spans="2:8" x14ac:dyDescent="0.4">
      <c r="B27" s="2"/>
      <c r="C27" s="3" t="s">
        <v>35</v>
      </c>
      <c r="D27" s="3" t="s">
        <v>36</v>
      </c>
      <c r="E27" s="3" t="s">
        <v>37</v>
      </c>
      <c r="F27" s="3" t="s">
        <v>26</v>
      </c>
      <c r="G27" s="3" t="s">
        <v>27</v>
      </c>
    </row>
    <row r="28" spans="2:8" x14ac:dyDescent="0.4">
      <c r="B28" s="4" t="s">
        <v>28</v>
      </c>
      <c r="C28" s="4">
        <f>COUNTIFS(data!$B:$B,"2年1組",data!$G:$G,1)</f>
        <v>1</v>
      </c>
      <c r="D28" s="4">
        <f>COUNTIFS(data!$B:$B,"2年2組",data!$G:$G,1)</f>
        <v>0</v>
      </c>
      <c r="E28" s="4">
        <f>COUNTIFS(data!$B:$B,"2年3組",data!$G:$G,1)</f>
        <v>0</v>
      </c>
      <c r="F28" s="4">
        <f>SUM(C28:E28)</f>
        <v>1</v>
      </c>
      <c r="G28" s="5" t="str">
        <f>ROUND((F28/SUM($C$28:$E$32))*100,0)&amp;"%"</f>
        <v>25%</v>
      </c>
      <c r="H28" s="6">
        <f>(F28/SUM($C$28:$E$32))*100</f>
        <v>25</v>
      </c>
    </row>
    <row r="29" spans="2:8" x14ac:dyDescent="0.4">
      <c r="B29" s="4" t="s">
        <v>29</v>
      </c>
      <c r="C29" s="4">
        <f>COUNTIFS(data!$B:$B,"2年1組",data!$G:$G,2)</f>
        <v>0</v>
      </c>
      <c r="D29" s="4">
        <f>COUNTIFS(data!$B:$B,"2年2組",data!$G:$G,2)</f>
        <v>0</v>
      </c>
      <c r="E29" s="4">
        <f>COUNTIFS(data!$B:$B,"2年3組",data!$G:$G,2)</f>
        <v>1</v>
      </c>
      <c r="F29" s="4">
        <f>SUM(C29:E29)</f>
        <v>1</v>
      </c>
      <c r="G29" s="5" t="str">
        <f t="shared" ref="G29:G32" si="6">ROUND((F29/SUM($C$28:$E$32))*100,0)&amp;"%"</f>
        <v>25%</v>
      </c>
      <c r="H29" s="6">
        <f t="shared" ref="H29:H32" si="7">(F29/SUM($C$28:$E$32))*100</f>
        <v>25</v>
      </c>
    </row>
    <row r="30" spans="2:8" x14ac:dyDescent="0.4">
      <c r="B30" s="4" t="s">
        <v>30</v>
      </c>
      <c r="C30" s="4">
        <f>COUNTIFS(data!$B:$B,"2年1組",data!$G:$G,3)</f>
        <v>0</v>
      </c>
      <c r="D30" s="4">
        <f>COUNTIFS(data!$B:$B,"2年2組",data!$G:$G,3)</f>
        <v>1</v>
      </c>
      <c r="E30" s="4">
        <f>COUNTIFS(data!$B:$B,"2年3組",data!$G:$G,3)</f>
        <v>0</v>
      </c>
      <c r="F30" s="4">
        <f>SUM(C30:E30)</f>
        <v>1</v>
      </c>
      <c r="G30" s="5" t="str">
        <f t="shared" si="6"/>
        <v>25%</v>
      </c>
      <c r="H30" s="6">
        <f t="shared" si="7"/>
        <v>25</v>
      </c>
    </row>
    <row r="31" spans="2:8" x14ac:dyDescent="0.4">
      <c r="B31" s="4" t="s">
        <v>31</v>
      </c>
      <c r="C31" s="4">
        <f>COUNTIFS(data!$B:$B,"2年1組",data!$G:$G,4)</f>
        <v>0</v>
      </c>
      <c r="D31" s="4">
        <f>COUNTIFS(data!$B:$B,"2年2組",data!$G:$G,4)</f>
        <v>0</v>
      </c>
      <c r="E31" s="4">
        <f>COUNTIFS(data!$B:$B,"2年3組",data!$G:$G,4)</f>
        <v>0</v>
      </c>
      <c r="F31" s="4">
        <f>SUM(C31:E31)</f>
        <v>0</v>
      </c>
      <c r="G31" s="5" t="str">
        <f t="shared" si="6"/>
        <v>0%</v>
      </c>
      <c r="H31" s="6">
        <f t="shared" si="7"/>
        <v>0</v>
      </c>
    </row>
    <row r="32" spans="2:8" x14ac:dyDescent="0.4">
      <c r="B32" s="4" t="s">
        <v>32</v>
      </c>
      <c r="C32" s="4">
        <f>COUNTIFS(data!$B:$B,"2年1組",data!$G:$G,5)</f>
        <v>1</v>
      </c>
      <c r="D32" s="4">
        <f>COUNTIFS(data!$B:$B,"2年2組",data!$G:$G,5)</f>
        <v>0</v>
      </c>
      <c r="E32" s="4">
        <f>COUNTIFS(data!$B:$B,"2年3組",data!$G:$G,5)</f>
        <v>0</v>
      </c>
      <c r="F32" s="4">
        <f>SUM(C32:E32)</f>
        <v>1</v>
      </c>
      <c r="G32" s="5" t="str">
        <f t="shared" si="6"/>
        <v>25%</v>
      </c>
      <c r="H32" s="6">
        <f t="shared" si="7"/>
        <v>25</v>
      </c>
    </row>
    <row r="34" spans="2:8" x14ac:dyDescent="0.4">
      <c r="B34" t="str">
        <f>data!H1</f>
        <v>5.学校は、学校公開や保護者会、学校行事など、保護者が参観する機会を多く持っている。</v>
      </c>
    </row>
    <row r="35" spans="2:8" x14ac:dyDescent="0.4">
      <c r="B35" s="2"/>
      <c r="C35" s="3" t="s">
        <v>35</v>
      </c>
      <c r="D35" s="3" t="s">
        <v>36</v>
      </c>
      <c r="E35" s="3" t="s">
        <v>37</v>
      </c>
      <c r="F35" s="3" t="s">
        <v>26</v>
      </c>
      <c r="G35" s="3" t="s">
        <v>27</v>
      </c>
    </row>
    <row r="36" spans="2:8" x14ac:dyDescent="0.4">
      <c r="B36" s="4" t="s">
        <v>28</v>
      </c>
      <c r="C36" s="4">
        <f>COUNTIFS(data!$B:$B,"2年1組",data!$H:$H,1)</f>
        <v>1</v>
      </c>
      <c r="D36" s="4">
        <f>COUNTIFS(data!$B:$B,"2年2組",data!$H:$H,1)</f>
        <v>0</v>
      </c>
      <c r="E36" s="4">
        <f>COUNTIFS(data!$B:$B,"2年3組",data!$H:$H,1)</f>
        <v>0</v>
      </c>
      <c r="F36" s="4">
        <f>SUM(C36:E36)</f>
        <v>1</v>
      </c>
      <c r="G36" s="5" t="str">
        <f>ROUND((F36/SUM($C$36:$E$40))*100,0)&amp;"%"</f>
        <v>25%</v>
      </c>
      <c r="H36" s="6">
        <f>(F36/SUM($C$36:$E$40))*100</f>
        <v>25</v>
      </c>
    </row>
    <row r="37" spans="2:8" x14ac:dyDescent="0.4">
      <c r="B37" s="4" t="s">
        <v>29</v>
      </c>
      <c r="C37" s="4">
        <f>COUNTIFS(data!$B:$B,"2年1組",data!$H:$H,2)</f>
        <v>1</v>
      </c>
      <c r="D37" s="4">
        <f>COUNTIFS(data!$B:$B,"2年2組",data!$H:$H,2)</f>
        <v>1</v>
      </c>
      <c r="E37" s="4">
        <f>COUNTIFS(data!$B:$B,"2年3組",data!$H:$H,2)</f>
        <v>1</v>
      </c>
      <c r="F37" s="4">
        <f>SUM(C37:E37)</f>
        <v>3</v>
      </c>
      <c r="G37" s="5" t="str">
        <f t="shared" ref="G37:G40" si="8">ROUND((F37/SUM($C$36:$E$40))*100,0)&amp;"%"</f>
        <v>75%</v>
      </c>
      <c r="H37" s="6">
        <f t="shared" ref="H37:H40" si="9">(F37/SUM($C$36:$E$40))*100</f>
        <v>75</v>
      </c>
    </row>
    <row r="38" spans="2:8" x14ac:dyDescent="0.4">
      <c r="B38" s="4" t="s">
        <v>30</v>
      </c>
      <c r="C38" s="4">
        <f>COUNTIFS(data!$B:$B,"2年1組",data!$H:$H,3)</f>
        <v>0</v>
      </c>
      <c r="D38" s="4">
        <f>COUNTIFS(data!$B:$B,"2年2組",data!$H:$H,3)</f>
        <v>0</v>
      </c>
      <c r="E38" s="4">
        <f>COUNTIFS(data!$B:$B,"2年3組",data!$H:$H,3)</f>
        <v>0</v>
      </c>
      <c r="F38" s="4">
        <f>SUM(C38:E38)</f>
        <v>0</v>
      </c>
      <c r="G38" s="5" t="str">
        <f t="shared" si="8"/>
        <v>0%</v>
      </c>
      <c r="H38" s="6">
        <f t="shared" si="9"/>
        <v>0</v>
      </c>
    </row>
    <row r="39" spans="2:8" x14ac:dyDescent="0.4">
      <c r="B39" s="4" t="s">
        <v>31</v>
      </c>
      <c r="C39" s="4">
        <f>COUNTIFS(data!$B:$B,"2年1組",data!$H:$H,4)</f>
        <v>0</v>
      </c>
      <c r="D39" s="4">
        <f>COUNTIFS(data!$B:$B,"2年2組",data!$H:$H,4)</f>
        <v>0</v>
      </c>
      <c r="E39" s="4">
        <f>COUNTIFS(data!$B:$B,"2年3組",data!$H:$H,4)</f>
        <v>0</v>
      </c>
      <c r="F39" s="4">
        <f>SUM(C39:E39)</f>
        <v>0</v>
      </c>
      <c r="G39" s="5" t="str">
        <f t="shared" si="8"/>
        <v>0%</v>
      </c>
      <c r="H39" s="6">
        <f t="shared" si="9"/>
        <v>0</v>
      </c>
    </row>
    <row r="40" spans="2:8" x14ac:dyDescent="0.4">
      <c r="B40" s="4" t="s">
        <v>32</v>
      </c>
      <c r="C40" s="4">
        <f>COUNTIFS(data!$B:$B,"2年1組",data!$H:$H,5)</f>
        <v>0</v>
      </c>
      <c r="D40" s="4">
        <f>COUNTIFS(data!$B:$B,"2年2組",data!$H:$H,5)</f>
        <v>0</v>
      </c>
      <c r="E40" s="4">
        <f>COUNTIFS(data!$B:$B,"2年3組",data!$H:$H,5)</f>
        <v>0</v>
      </c>
      <c r="F40" s="4">
        <f>SUM(C40:E40)</f>
        <v>0</v>
      </c>
      <c r="G40" s="5" t="str">
        <f t="shared" si="8"/>
        <v>0%</v>
      </c>
      <c r="H40" s="6">
        <f t="shared" si="9"/>
        <v>0</v>
      </c>
    </row>
    <row r="42" spans="2:8" x14ac:dyDescent="0.4">
      <c r="B42" t="str">
        <f>data!I1</f>
        <v>6.学校は、信頼性の高い評価・評定を行うとともに、生徒の良いところを評価するよう努めている。</v>
      </c>
    </row>
    <row r="43" spans="2:8" x14ac:dyDescent="0.4">
      <c r="B43" s="2"/>
      <c r="C43" s="3" t="s">
        <v>35</v>
      </c>
      <c r="D43" s="3" t="s">
        <v>36</v>
      </c>
      <c r="E43" s="3" t="s">
        <v>37</v>
      </c>
      <c r="F43" s="3" t="s">
        <v>26</v>
      </c>
      <c r="G43" s="3" t="s">
        <v>27</v>
      </c>
    </row>
    <row r="44" spans="2:8" x14ac:dyDescent="0.4">
      <c r="B44" s="4" t="s">
        <v>28</v>
      </c>
      <c r="C44" s="4">
        <f>COUNTIFS(data!$B:$B,"2年1組",data!$I:$I,1)</f>
        <v>1</v>
      </c>
      <c r="D44" s="4">
        <f>COUNTIFS(data!$B:$B,"2年2組",data!$I:$I,1)</f>
        <v>0</v>
      </c>
      <c r="E44" s="4">
        <f>COUNTIFS(data!$B:$B,"2年3組",data!$I:$I,1)</f>
        <v>0</v>
      </c>
      <c r="F44" s="4">
        <f>SUM(C44:E44)</f>
        <v>1</v>
      </c>
      <c r="G44" s="5" t="str">
        <f>ROUND((F44/SUM($C$44:$E$48))*100,0)&amp;"%"</f>
        <v>25%</v>
      </c>
      <c r="H44" s="6">
        <f>(F44/SUM($C$44:$E$48))*100</f>
        <v>25</v>
      </c>
    </row>
    <row r="45" spans="2:8" x14ac:dyDescent="0.4">
      <c r="B45" s="4" t="s">
        <v>29</v>
      </c>
      <c r="C45" s="4">
        <f>COUNTIFS(data!$B:$B,"2年1組",data!$I:$I,2)</f>
        <v>0</v>
      </c>
      <c r="D45" s="4">
        <f>COUNTIFS(data!$B:$B,"2年2組",data!$I:$I,2)</f>
        <v>1</v>
      </c>
      <c r="E45" s="4">
        <f>COUNTIFS(data!$B:$B,"2年3組",data!$I:$I,2)</f>
        <v>1</v>
      </c>
      <c r="F45" s="4">
        <f>SUM(C45:E45)</f>
        <v>2</v>
      </c>
      <c r="G45" s="5" t="str">
        <f t="shared" ref="G45:G48" si="10">ROUND((F45/SUM($C$44:$E$48))*100,0)&amp;"%"</f>
        <v>50%</v>
      </c>
      <c r="H45" s="6">
        <f t="shared" ref="H45:H48" si="11">(F45/SUM($C$44:$E$48))*100</f>
        <v>50</v>
      </c>
    </row>
    <row r="46" spans="2:8" x14ac:dyDescent="0.4">
      <c r="B46" s="4" t="s">
        <v>30</v>
      </c>
      <c r="C46" s="4">
        <f>COUNTIFS(data!$B:$B,"2年1組",data!$I:$I,3)</f>
        <v>1</v>
      </c>
      <c r="D46" s="4">
        <f>COUNTIFS(data!$B:$B,"2年2組",data!$I:$I,3)</f>
        <v>0</v>
      </c>
      <c r="E46" s="4">
        <f>COUNTIFS(data!$B:$B,"2年3組",data!$I:$I,3)</f>
        <v>0</v>
      </c>
      <c r="F46" s="4">
        <f>SUM(C46:E46)</f>
        <v>1</v>
      </c>
      <c r="G46" s="5" t="str">
        <f t="shared" si="10"/>
        <v>25%</v>
      </c>
      <c r="H46" s="6">
        <f t="shared" si="11"/>
        <v>25</v>
      </c>
    </row>
    <row r="47" spans="2:8" x14ac:dyDescent="0.4">
      <c r="B47" s="4" t="s">
        <v>31</v>
      </c>
      <c r="C47" s="4">
        <f>COUNTIFS(data!$B:$B,"2年1組",data!$I:$I,4)</f>
        <v>0</v>
      </c>
      <c r="D47" s="4">
        <f>COUNTIFS(data!$B:$B,"2年2組",data!$I:$I,4)</f>
        <v>0</v>
      </c>
      <c r="E47" s="4">
        <f>COUNTIFS(data!$B:$B,"2年3組",data!$I:$I,4)</f>
        <v>0</v>
      </c>
      <c r="F47" s="4">
        <f>SUM(C47:E47)</f>
        <v>0</v>
      </c>
      <c r="G47" s="5" t="str">
        <f t="shared" si="10"/>
        <v>0%</v>
      </c>
      <c r="H47" s="6">
        <f t="shared" si="11"/>
        <v>0</v>
      </c>
    </row>
    <row r="48" spans="2:8" x14ac:dyDescent="0.4">
      <c r="B48" s="4" t="s">
        <v>32</v>
      </c>
      <c r="C48" s="4">
        <f>COUNTIFS(data!$B:$B,"2年1組",data!$I:$I,5)</f>
        <v>0</v>
      </c>
      <c r="D48" s="4">
        <f>COUNTIFS(data!$B:$B,"2年2組",data!$I:$I,5)</f>
        <v>0</v>
      </c>
      <c r="E48" s="4">
        <f>COUNTIFS(data!$B:$B,"2年3組",data!$I:$I,5)</f>
        <v>0</v>
      </c>
      <c r="F48" s="4">
        <f>SUM(C48:E48)</f>
        <v>0</v>
      </c>
      <c r="G48" s="5" t="str">
        <f t="shared" si="10"/>
        <v>0%</v>
      </c>
      <c r="H48" s="6">
        <f t="shared" si="11"/>
        <v>0</v>
      </c>
    </row>
    <row r="50" spans="2:8" x14ac:dyDescent="0.4">
      <c r="B50" t="str">
        <f>data!J1</f>
        <v>7.全般的に教員は、教材や指導方法を工夫するなど、分かりやすい授業をするよう努めている。</v>
      </c>
    </row>
    <row r="51" spans="2:8" x14ac:dyDescent="0.4">
      <c r="B51" s="2"/>
      <c r="C51" s="3" t="s">
        <v>35</v>
      </c>
      <c r="D51" s="3" t="s">
        <v>36</v>
      </c>
      <c r="E51" s="3" t="s">
        <v>37</v>
      </c>
      <c r="F51" s="3" t="s">
        <v>26</v>
      </c>
      <c r="G51" s="3" t="s">
        <v>27</v>
      </c>
    </row>
    <row r="52" spans="2:8" x14ac:dyDescent="0.4">
      <c r="B52" s="4" t="s">
        <v>28</v>
      </c>
      <c r="C52" s="4">
        <f>COUNTIFS(data!$B:$B,"2年1組",data!$J:$J,1)</f>
        <v>0</v>
      </c>
      <c r="D52" s="4">
        <f>COUNTIFS(data!$B:$B,"2年2組",data!$J:$J,1)</f>
        <v>0</v>
      </c>
      <c r="E52" s="4">
        <f>COUNTIFS(data!$B:$B,"2年3組",data!$J:$J,1)</f>
        <v>0</v>
      </c>
      <c r="F52" s="4">
        <f>SUM(C52:E52)</f>
        <v>0</v>
      </c>
      <c r="G52" s="5" t="str">
        <f>ROUND((F52/SUM($C$52:$E$56))*100,0)&amp;"%"</f>
        <v>0%</v>
      </c>
      <c r="H52" s="6">
        <f>(F52/SUM($C$52:$E$56))*100</f>
        <v>0</v>
      </c>
    </row>
    <row r="53" spans="2:8" x14ac:dyDescent="0.4">
      <c r="B53" s="4" t="s">
        <v>29</v>
      </c>
      <c r="C53" s="4">
        <f>COUNTIFS(data!$B:$B,"2年1組",data!$J:$J,2)</f>
        <v>2</v>
      </c>
      <c r="D53" s="4">
        <f>COUNTIFS(data!$B:$B,"2年2組",data!$J:$J,2)</f>
        <v>1</v>
      </c>
      <c r="E53" s="4">
        <f>COUNTIFS(data!$B:$B,"2年3組",data!$J:$J,2)</f>
        <v>0</v>
      </c>
      <c r="F53" s="4">
        <f>SUM(C53:E53)</f>
        <v>3</v>
      </c>
      <c r="G53" s="5" t="str">
        <f t="shared" ref="G53:G56" si="12">ROUND((F53/SUM($C$52:$E$56))*100,0)&amp;"%"</f>
        <v>75%</v>
      </c>
      <c r="H53" s="6">
        <f t="shared" ref="H53:H56" si="13">(F53/SUM($C$52:$E$56))*100</f>
        <v>75</v>
      </c>
    </row>
    <row r="54" spans="2:8" x14ac:dyDescent="0.4">
      <c r="B54" s="4" t="s">
        <v>30</v>
      </c>
      <c r="C54" s="4">
        <f>COUNTIFS(data!$B:$B,"2年1組",data!$J:$J,3)</f>
        <v>0</v>
      </c>
      <c r="D54" s="4">
        <f>COUNTIFS(data!$B:$B,"2年2組",data!$J:$J,3)</f>
        <v>0</v>
      </c>
      <c r="E54" s="4">
        <f>COUNTIFS(data!$B:$B,"2年3組",data!$J:$J,3)</f>
        <v>1</v>
      </c>
      <c r="F54" s="4">
        <f>SUM(C54:E54)</f>
        <v>1</v>
      </c>
      <c r="G54" s="5" t="str">
        <f t="shared" si="12"/>
        <v>25%</v>
      </c>
      <c r="H54" s="6">
        <f t="shared" si="13"/>
        <v>25</v>
      </c>
    </row>
    <row r="55" spans="2:8" x14ac:dyDescent="0.4">
      <c r="B55" s="4" t="s">
        <v>31</v>
      </c>
      <c r="C55" s="4">
        <f>COUNTIFS(data!$B:$B,"2年1組",data!$J:$J,4)</f>
        <v>0</v>
      </c>
      <c r="D55" s="4">
        <f>COUNTIFS(data!$B:$B,"2年2組",data!$J:$J,4)</f>
        <v>0</v>
      </c>
      <c r="E55" s="4">
        <f>COUNTIFS(data!$B:$B,"2年3組",data!$J:$J,4)</f>
        <v>0</v>
      </c>
      <c r="F55" s="4">
        <f>SUM(C55:E55)</f>
        <v>0</v>
      </c>
      <c r="G55" s="5" t="str">
        <f t="shared" si="12"/>
        <v>0%</v>
      </c>
      <c r="H55" s="6">
        <f t="shared" si="13"/>
        <v>0</v>
      </c>
    </row>
    <row r="56" spans="2:8" x14ac:dyDescent="0.4">
      <c r="B56" s="4" t="s">
        <v>32</v>
      </c>
      <c r="C56" s="4">
        <f>COUNTIFS(data!$B:$B,"2年1組",data!$J:$J,5)</f>
        <v>0</v>
      </c>
      <c r="D56" s="4">
        <f>COUNTIFS(data!$B:$B,"2年2組",data!$J:$J,5)</f>
        <v>0</v>
      </c>
      <c r="E56" s="4">
        <f>COUNTIFS(data!$B:$B,"2年3組",data!$J:$J,5)</f>
        <v>0</v>
      </c>
      <c r="F56" s="4">
        <f>SUM(C56:E56)</f>
        <v>0</v>
      </c>
      <c r="G56" s="5" t="str">
        <f t="shared" si="12"/>
        <v>0%</v>
      </c>
      <c r="H56" s="6">
        <f t="shared" si="13"/>
        <v>0</v>
      </c>
    </row>
    <row r="58" spans="2:8" x14ac:dyDescent="0.4">
      <c r="B58" t="str">
        <f>data!K1</f>
        <v>8.学校には、生徒のことで気軽に相談できる。</v>
      </c>
    </row>
    <row r="59" spans="2:8" x14ac:dyDescent="0.4">
      <c r="B59" s="2"/>
      <c r="C59" s="3" t="s">
        <v>35</v>
      </c>
      <c r="D59" s="3" t="s">
        <v>36</v>
      </c>
      <c r="E59" s="3" t="s">
        <v>37</v>
      </c>
      <c r="F59" s="3" t="s">
        <v>26</v>
      </c>
      <c r="G59" s="3" t="s">
        <v>27</v>
      </c>
    </row>
    <row r="60" spans="2:8" x14ac:dyDescent="0.4">
      <c r="B60" s="4" t="s">
        <v>28</v>
      </c>
      <c r="C60" s="4">
        <f>COUNTIFS(data!$B:$B,"2年1組",data!$K:$K,1)</f>
        <v>2</v>
      </c>
      <c r="D60" s="4">
        <f>COUNTIFS(data!$B:$B,"2年2組",data!$K:$K,1)</f>
        <v>1</v>
      </c>
      <c r="E60" s="4">
        <f>COUNTIFS(data!$B:$B,"2年3組",data!$K:$K,1)</f>
        <v>0</v>
      </c>
      <c r="F60" s="4">
        <f>SUM(C60:E60)</f>
        <v>3</v>
      </c>
      <c r="G60" s="5" t="str">
        <f>ROUND((F60/SUM($C$60:$E$64))*100,0)&amp;"%"</f>
        <v>75%</v>
      </c>
      <c r="H60" s="6">
        <f>(F60/SUM($C$60:$E$64))*100</f>
        <v>75</v>
      </c>
    </row>
    <row r="61" spans="2:8" x14ac:dyDescent="0.4">
      <c r="B61" s="4" t="s">
        <v>29</v>
      </c>
      <c r="C61" s="4">
        <f>COUNTIFS(data!$B:$B,"2年1組",data!$K:$K,2)</f>
        <v>0</v>
      </c>
      <c r="D61" s="4">
        <f>COUNTIFS(data!$B:$B,"2年2組",data!$K:$K,2)</f>
        <v>0</v>
      </c>
      <c r="E61" s="4">
        <f>COUNTIFS(data!$B:$B,"2年3組",data!$K:$K,2)</f>
        <v>1</v>
      </c>
      <c r="F61" s="4">
        <f>SUM(C61:E61)</f>
        <v>1</v>
      </c>
      <c r="G61" s="5" t="str">
        <f t="shared" ref="G61:G64" si="14">ROUND((F61/SUM($C$60:$E$64))*100,0)&amp;"%"</f>
        <v>25%</v>
      </c>
      <c r="H61" s="6">
        <f t="shared" ref="H61:H64" si="15">(F61/SUM($C$60:$E$64))*100</f>
        <v>25</v>
      </c>
    </row>
    <row r="62" spans="2:8" x14ac:dyDescent="0.4">
      <c r="B62" s="4" t="s">
        <v>30</v>
      </c>
      <c r="C62" s="4">
        <f>COUNTIFS(data!$B:$B,"2年1組",data!$K:$K,3)</f>
        <v>0</v>
      </c>
      <c r="D62" s="4">
        <f>COUNTIFS(data!$B:$B,"2年2組",data!$K:$K,3)</f>
        <v>0</v>
      </c>
      <c r="E62" s="4">
        <f>COUNTIFS(data!$B:$B,"2年3組",data!$K:$K,3)</f>
        <v>0</v>
      </c>
      <c r="F62" s="4">
        <f>SUM(C62:E62)</f>
        <v>0</v>
      </c>
      <c r="G62" s="5" t="str">
        <f t="shared" si="14"/>
        <v>0%</v>
      </c>
      <c r="H62" s="6">
        <f t="shared" si="15"/>
        <v>0</v>
      </c>
    </row>
    <row r="63" spans="2:8" x14ac:dyDescent="0.4">
      <c r="B63" s="4" t="s">
        <v>31</v>
      </c>
      <c r="C63" s="4">
        <f>COUNTIFS(data!$B:$B,"2年1組",data!$K:$K,4)</f>
        <v>0</v>
      </c>
      <c r="D63" s="4">
        <f>COUNTIFS(data!$B:$B,"2年2組",data!$K:$K,4)</f>
        <v>0</v>
      </c>
      <c r="E63" s="4">
        <f>COUNTIFS(data!$B:$B,"2年3組",data!$K:$K,4)</f>
        <v>0</v>
      </c>
      <c r="F63" s="4">
        <f>SUM(C63:E63)</f>
        <v>0</v>
      </c>
      <c r="G63" s="5" t="str">
        <f t="shared" si="14"/>
        <v>0%</v>
      </c>
      <c r="H63" s="6">
        <f t="shared" si="15"/>
        <v>0</v>
      </c>
    </row>
    <row r="64" spans="2:8" x14ac:dyDescent="0.4">
      <c r="B64" s="4" t="s">
        <v>32</v>
      </c>
      <c r="C64" s="4">
        <f>COUNTIFS(data!$B:$B,"2年1組",data!$K:$K,5)</f>
        <v>0</v>
      </c>
      <c r="D64" s="4">
        <f>COUNTIFS(data!$B:$B,"2年2組",data!$K:$K,5)</f>
        <v>0</v>
      </c>
      <c r="E64" s="4">
        <f>COUNTIFS(data!$B:$B,"2年3組",data!$K:$K,5)</f>
        <v>0</v>
      </c>
      <c r="F64" s="4">
        <f>SUM(C64:E64)</f>
        <v>0</v>
      </c>
      <c r="G64" s="5" t="str">
        <f t="shared" si="14"/>
        <v>0%</v>
      </c>
      <c r="H64" s="6">
        <f t="shared" si="15"/>
        <v>0</v>
      </c>
    </row>
    <row r="66" spans="2:8" x14ac:dyDescent="0.4">
      <c r="B66" t="str">
        <f>data!L1</f>
        <v>9.生徒は、学校に楽しく登校しており、充実した学校生活を送っている。</v>
      </c>
    </row>
    <row r="67" spans="2:8" x14ac:dyDescent="0.4">
      <c r="B67" s="2"/>
      <c r="C67" s="3" t="s">
        <v>35</v>
      </c>
      <c r="D67" s="3" t="s">
        <v>36</v>
      </c>
      <c r="E67" s="3" t="s">
        <v>37</v>
      </c>
      <c r="F67" s="3" t="s">
        <v>26</v>
      </c>
      <c r="G67" s="3" t="s">
        <v>27</v>
      </c>
    </row>
    <row r="68" spans="2:8" x14ac:dyDescent="0.4">
      <c r="B68" s="4" t="s">
        <v>28</v>
      </c>
      <c r="C68" s="4">
        <f>COUNTIFS(data!$B:$B,"2年1組",data!$L:$L,1)</f>
        <v>1</v>
      </c>
      <c r="D68" s="4">
        <f>COUNTIFS(data!$B:$B,"2年2組",data!$L:$L,1)</f>
        <v>1</v>
      </c>
      <c r="E68" s="4">
        <f>COUNTIFS(data!$B:$B,"2年3組",data!$L:$L,1)</f>
        <v>0</v>
      </c>
      <c r="F68" s="4">
        <f>SUM(C68:E68)</f>
        <v>2</v>
      </c>
      <c r="G68" s="5" t="str">
        <f>ROUND((F68/SUM($C$68:$E$72))*100,0)&amp;"%"</f>
        <v>50%</v>
      </c>
      <c r="H68" s="6">
        <f>(F68/SUM($C$68:$E$72))*100</f>
        <v>50</v>
      </c>
    </row>
    <row r="69" spans="2:8" x14ac:dyDescent="0.4">
      <c r="B69" s="4" t="s">
        <v>29</v>
      </c>
      <c r="C69" s="4">
        <f>COUNTIFS(data!$B:$B,"2年1組",data!$L:$L,2)</f>
        <v>1</v>
      </c>
      <c r="D69" s="4">
        <f>COUNTIFS(data!$B:$B,"2年2組",data!$L:$L,2)</f>
        <v>0</v>
      </c>
      <c r="E69" s="4">
        <f>COUNTIFS(data!$B:$B,"2年3組",data!$L:$L,2)</f>
        <v>1</v>
      </c>
      <c r="F69" s="4">
        <f>SUM(C69:E69)</f>
        <v>2</v>
      </c>
      <c r="G69" s="5" t="str">
        <f t="shared" ref="G69:G72" si="16">ROUND((F69/SUM($C$68:$E$72))*100,0)&amp;"%"</f>
        <v>50%</v>
      </c>
      <c r="H69" s="6">
        <f t="shared" ref="H69:H72" si="17">(F69/SUM($C$68:$E$72))*100</f>
        <v>50</v>
      </c>
    </row>
    <row r="70" spans="2:8" x14ac:dyDescent="0.4">
      <c r="B70" s="4" t="s">
        <v>30</v>
      </c>
      <c r="C70" s="4">
        <f>COUNTIFS(data!$B:$B,"2年1組",data!$L:$L,3)</f>
        <v>0</v>
      </c>
      <c r="D70" s="4">
        <f>COUNTIFS(data!$B:$B,"2年2組",data!$L:$L,3)</f>
        <v>0</v>
      </c>
      <c r="E70" s="4">
        <f>COUNTIFS(data!$B:$B,"2年3組",data!$L:$L,3)</f>
        <v>0</v>
      </c>
      <c r="F70" s="4">
        <f>SUM(C70:E70)</f>
        <v>0</v>
      </c>
      <c r="G70" s="5" t="str">
        <f t="shared" si="16"/>
        <v>0%</v>
      </c>
      <c r="H70" s="6">
        <f t="shared" si="17"/>
        <v>0</v>
      </c>
    </row>
    <row r="71" spans="2:8" x14ac:dyDescent="0.4">
      <c r="B71" s="4" t="s">
        <v>31</v>
      </c>
      <c r="C71" s="4">
        <f>COUNTIFS(data!$B:$B,"2年1組",data!$L:$L,4)</f>
        <v>0</v>
      </c>
      <c r="D71" s="4">
        <f>COUNTIFS(data!$B:$B,"2年2組",data!$L:$L,4)</f>
        <v>0</v>
      </c>
      <c r="E71" s="4">
        <f>COUNTIFS(data!$B:$B,"2年3組",data!$L:$L,4)</f>
        <v>0</v>
      </c>
      <c r="F71" s="4">
        <f>SUM(C71:E71)</f>
        <v>0</v>
      </c>
      <c r="G71" s="5" t="str">
        <f t="shared" si="16"/>
        <v>0%</v>
      </c>
      <c r="H71" s="6">
        <f t="shared" si="17"/>
        <v>0</v>
      </c>
    </row>
    <row r="72" spans="2:8" x14ac:dyDescent="0.4">
      <c r="B72" s="4" t="s">
        <v>32</v>
      </c>
      <c r="C72" s="4">
        <f>COUNTIFS(data!$B:$B,"2年1組",data!$L:$L,5)</f>
        <v>0</v>
      </c>
      <c r="D72" s="4">
        <f>COUNTIFS(data!$B:$B,"2年2組",data!$L:$L,5)</f>
        <v>0</v>
      </c>
      <c r="E72" s="4">
        <f>COUNTIFS(data!$B:$B,"2年3組",data!$L:$L,5)</f>
        <v>0</v>
      </c>
      <c r="F72" s="4">
        <f>SUM(C72:E72)</f>
        <v>0</v>
      </c>
      <c r="G72" s="5" t="str">
        <f t="shared" si="16"/>
        <v>0%</v>
      </c>
      <c r="H72" s="6">
        <f t="shared" si="17"/>
        <v>0</v>
      </c>
    </row>
    <row r="74" spans="2:8" x14ac:dyDescent="0.4">
      <c r="B74" t="str">
        <f>data!M1</f>
        <v>10.生徒は、生活のきまりやルールを守って学校生活を送っている。</v>
      </c>
    </row>
    <row r="75" spans="2:8" x14ac:dyDescent="0.4">
      <c r="B75" s="2"/>
      <c r="C75" s="3" t="s">
        <v>35</v>
      </c>
      <c r="D75" s="3" t="s">
        <v>36</v>
      </c>
      <c r="E75" s="3" t="s">
        <v>37</v>
      </c>
      <c r="F75" s="3" t="s">
        <v>26</v>
      </c>
      <c r="G75" s="3" t="s">
        <v>27</v>
      </c>
    </row>
    <row r="76" spans="2:8" x14ac:dyDescent="0.4">
      <c r="B76" s="4" t="s">
        <v>28</v>
      </c>
      <c r="C76" s="4">
        <f>COUNTIFS(data!$B:$B,"2年1組",data!$M:$M,1)</f>
        <v>1</v>
      </c>
      <c r="D76" s="4">
        <f>COUNTIFS(data!$B:$B,"2年2組",data!$M:$M,1)</f>
        <v>1</v>
      </c>
      <c r="E76" s="4">
        <f>COUNTIFS(data!$B:$B,"2年3組",data!$M:$M,1)</f>
        <v>1</v>
      </c>
      <c r="F76" s="4">
        <f>SUM(C76:E76)</f>
        <v>3</v>
      </c>
      <c r="G76" s="5" t="str">
        <f>ROUND((F76/SUM($C$76:$E$80))*100,0)&amp;"%"</f>
        <v>75%</v>
      </c>
      <c r="H76" s="6">
        <f>(F76/SUM($C$76:$E$80))*100</f>
        <v>75</v>
      </c>
    </row>
    <row r="77" spans="2:8" x14ac:dyDescent="0.4">
      <c r="B77" s="4" t="s">
        <v>29</v>
      </c>
      <c r="C77" s="4">
        <f>COUNTIFS(data!$B:$B,"2年1組",data!$M:$M,2)</f>
        <v>1</v>
      </c>
      <c r="D77" s="4">
        <f>COUNTIFS(data!$B:$B,"2年2組",data!$M:$M,2)</f>
        <v>0</v>
      </c>
      <c r="E77" s="4">
        <f>COUNTIFS(data!$B:$B,"2年3組",data!$M:$M,2)</f>
        <v>0</v>
      </c>
      <c r="F77" s="4">
        <f>SUM(C77:E77)</f>
        <v>1</v>
      </c>
      <c r="G77" s="5" t="str">
        <f t="shared" ref="G77:G80" si="18">ROUND((F77/SUM($C$76:$E$80))*100,0)&amp;"%"</f>
        <v>25%</v>
      </c>
      <c r="H77" s="6">
        <f t="shared" ref="H77:H80" si="19">(F77/SUM($C$76:$E$80))*100</f>
        <v>25</v>
      </c>
    </row>
    <row r="78" spans="2:8" x14ac:dyDescent="0.4">
      <c r="B78" s="4" t="s">
        <v>30</v>
      </c>
      <c r="C78" s="4">
        <f>COUNTIFS(data!$B:$B,"2年1組",data!$M:$M,3)</f>
        <v>0</v>
      </c>
      <c r="D78" s="4">
        <f>COUNTIFS(data!$B:$B,"2年2組",data!$M:$M,3)</f>
        <v>0</v>
      </c>
      <c r="E78" s="4">
        <f>COUNTIFS(data!$B:$B,"2年3組",data!$M:$M,3)</f>
        <v>0</v>
      </c>
      <c r="F78" s="4">
        <f>SUM(C78:E78)</f>
        <v>0</v>
      </c>
      <c r="G78" s="5" t="str">
        <f t="shared" si="18"/>
        <v>0%</v>
      </c>
      <c r="H78" s="6">
        <f t="shared" si="19"/>
        <v>0</v>
      </c>
    </row>
    <row r="79" spans="2:8" x14ac:dyDescent="0.4">
      <c r="B79" s="4" t="s">
        <v>31</v>
      </c>
      <c r="C79" s="4">
        <f>COUNTIFS(data!$B:$B,"2年1組",data!$M:$M,4)</f>
        <v>0</v>
      </c>
      <c r="D79" s="4">
        <f>COUNTIFS(data!$B:$B,"2年2組",data!$M:$M,4)</f>
        <v>0</v>
      </c>
      <c r="E79" s="4">
        <f>COUNTIFS(data!$B:$B,"2年3組",data!$M:$M,4)</f>
        <v>0</v>
      </c>
      <c r="F79" s="4">
        <f>SUM(C79:E79)</f>
        <v>0</v>
      </c>
      <c r="G79" s="5" t="str">
        <f t="shared" si="18"/>
        <v>0%</v>
      </c>
      <c r="H79" s="6">
        <f t="shared" si="19"/>
        <v>0</v>
      </c>
    </row>
    <row r="80" spans="2:8" x14ac:dyDescent="0.4">
      <c r="B80" s="4" t="s">
        <v>32</v>
      </c>
      <c r="C80" s="4">
        <f>COUNTIFS(data!$B:$B,"2年1組",data!$M:$M,5)</f>
        <v>0</v>
      </c>
      <c r="D80" s="4">
        <f>COUNTIFS(data!$B:$B,"2年2組",data!$M:$M,5)</f>
        <v>0</v>
      </c>
      <c r="E80" s="4">
        <f>COUNTIFS(data!$B:$B,"2年3組",data!$M:$M,5)</f>
        <v>0</v>
      </c>
      <c r="F80" s="4">
        <f>SUM(C80:E80)</f>
        <v>0</v>
      </c>
      <c r="G80" s="5" t="str">
        <f t="shared" si="18"/>
        <v>0%</v>
      </c>
      <c r="H80" s="6">
        <f t="shared" si="19"/>
        <v>0</v>
      </c>
    </row>
    <row r="82" spans="2:8" x14ac:dyDescent="0.4">
      <c r="B82" t="str">
        <f>data!N1</f>
        <v>11.生徒は、思いやりの心を持ち、良好な人間関係の中で学校生活を送っている。</v>
      </c>
    </row>
    <row r="83" spans="2:8" x14ac:dyDescent="0.4">
      <c r="B83" s="2"/>
      <c r="C83" s="3" t="s">
        <v>35</v>
      </c>
      <c r="D83" s="3" t="s">
        <v>36</v>
      </c>
      <c r="E83" s="3" t="s">
        <v>37</v>
      </c>
      <c r="F83" s="3" t="s">
        <v>26</v>
      </c>
      <c r="G83" s="3" t="s">
        <v>27</v>
      </c>
    </row>
    <row r="84" spans="2:8" x14ac:dyDescent="0.4">
      <c r="B84" s="4" t="s">
        <v>28</v>
      </c>
      <c r="C84" s="4">
        <f>COUNTIFS(data!$B:$B,"2年1組",data!$N:$N,1)</f>
        <v>0</v>
      </c>
      <c r="D84" s="4">
        <f>COUNTIFS(data!$B:$B,"2年2組",data!$N:$N,1)</f>
        <v>1</v>
      </c>
      <c r="E84" s="4">
        <f>COUNTIFS(data!$B:$B,"2年3組",data!$N:$N,1)</f>
        <v>1</v>
      </c>
      <c r="F84" s="4">
        <f>SUM(C84:E84)</f>
        <v>2</v>
      </c>
      <c r="G84" s="5" t="str">
        <f>ROUND((F84/SUM($C$84:$E$88))*100,0)&amp;"%"</f>
        <v>50%</v>
      </c>
      <c r="H84" s="6">
        <f>(F84/SUM($C$84:$E$88))*100</f>
        <v>50</v>
      </c>
    </row>
    <row r="85" spans="2:8" x14ac:dyDescent="0.4">
      <c r="B85" s="4" t="s">
        <v>29</v>
      </c>
      <c r="C85" s="4">
        <f>COUNTIFS(data!$B:$B,"2年1組",data!$N:$N,2)</f>
        <v>2</v>
      </c>
      <c r="D85" s="4">
        <f>COUNTIFS(data!$B:$B,"2年2組",data!$N:$N,2)</f>
        <v>0</v>
      </c>
      <c r="E85" s="4">
        <f>COUNTIFS(data!$B:$B,"2年3組",data!$N:$N,2)</f>
        <v>0</v>
      </c>
      <c r="F85" s="4">
        <f>SUM(C85:E85)</f>
        <v>2</v>
      </c>
      <c r="G85" s="5" t="str">
        <f t="shared" ref="G85:G88" si="20">ROUND((F85/SUM($C$84:$E$88))*100,0)&amp;"%"</f>
        <v>50%</v>
      </c>
      <c r="H85" s="6">
        <f t="shared" ref="H85:H88" si="21">(F85/SUM($C$84:$E$88))*100</f>
        <v>50</v>
      </c>
    </row>
    <row r="86" spans="2:8" x14ac:dyDescent="0.4">
      <c r="B86" s="4" t="s">
        <v>30</v>
      </c>
      <c r="C86" s="4">
        <f>COUNTIFS(data!$B:$B,"2年1組",data!$N:$N,3)</f>
        <v>0</v>
      </c>
      <c r="D86" s="4">
        <f>COUNTIFS(data!$B:$B,"2年2組",data!$N:$N,3)</f>
        <v>0</v>
      </c>
      <c r="E86" s="4">
        <f>COUNTIFS(data!$B:$B,"2年3組",data!$N:$N,3)</f>
        <v>0</v>
      </c>
      <c r="F86" s="4">
        <f>SUM(C86:E86)</f>
        <v>0</v>
      </c>
      <c r="G86" s="5" t="str">
        <f t="shared" si="20"/>
        <v>0%</v>
      </c>
      <c r="H86" s="6">
        <f t="shared" si="21"/>
        <v>0</v>
      </c>
    </row>
    <row r="87" spans="2:8" x14ac:dyDescent="0.4">
      <c r="B87" s="4" t="s">
        <v>31</v>
      </c>
      <c r="C87" s="4">
        <f>COUNTIFS(data!$B:$B,"2年1組",data!$N:$N,4)</f>
        <v>0</v>
      </c>
      <c r="D87" s="4">
        <f>COUNTIFS(data!$B:$B,"2年2組",data!$N:$N,4)</f>
        <v>0</v>
      </c>
      <c r="E87" s="4">
        <f>COUNTIFS(data!$B:$B,"2年3組",data!$N:$N,4)</f>
        <v>0</v>
      </c>
      <c r="F87" s="4">
        <f>SUM(C87:E87)</f>
        <v>0</v>
      </c>
      <c r="G87" s="5" t="str">
        <f t="shared" si="20"/>
        <v>0%</v>
      </c>
      <c r="H87" s="6">
        <f t="shared" si="21"/>
        <v>0</v>
      </c>
    </row>
    <row r="88" spans="2:8" x14ac:dyDescent="0.4">
      <c r="B88" s="4" t="s">
        <v>32</v>
      </c>
      <c r="C88" s="4">
        <f>COUNTIFS(data!$B:$B,"2年1組",data!$N:$N,5)</f>
        <v>0</v>
      </c>
      <c r="D88" s="4">
        <f>COUNTIFS(data!$B:$B,"2年2組",data!$N:$N,5)</f>
        <v>0</v>
      </c>
      <c r="E88" s="4">
        <f>COUNTIFS(data!$B:$B,"2年3組",data!$N:$N,5)</f>
        <v>0</v>
      </c>
      <c r="F88" s="4">
        <f>SUM(C88:E88)</f>
        <v>0</v>
      </c>
      <c r="G88" s="5" t="str">
        <f t="shared" si="20"/>
        <v>0%</v>
      </c>
      <c r="H88" s="6">
        <f t="shared" si="21"/>
        <v>0</v>
      </c>
    </row>
    <row r="90" spans="2:8" x14ac:dyDescent="0.4">
      <c r="B90" t="str">
        <f>data!O1</f>
        <v>12.授業全般において生徒は、授業が楽しく分かりやすいと言っている。</v>
      </c>
    </row>
    <row r="91" spans="2:8" x14ac:dyDescent="0.4">
      <c r="B91" s="2"/>
      <c r="C91" s="3" t="s">
        <v>35</v>
      </c>
      <c r="D91" s="3" t="s">
        <v>36</v>
      </c>
      <c r="E91" s="3" t="s">
        <v>37</v>
      </c>
      <c r="F91" s="3" t="s">
        <v>26</v>
      </c>
      <c r="G91" s="3" t="s">
        <v>27</v>
      </c>
    </row>
    <row r="92" spans="2:8" x14ac:dyDescent="0.4">
      <c r="B92" s="4" t="s">
        <v>28</v>
      </c>
      <c r="C92" s="4">
        <f>COUNTIFS(data!$B:$B,"2年1組",data!$O:$O,1)</f>
        <v>0</v>
      </c>
      <c r="D92" s="4">
        <f>COUNTIFS(data!$B:$B,"2年2組",data!$O:$O,1)</f>
        <v>0</v>
      </c>
      <c r="E92" s="4">
        <f>COUNTIFS(data!$B:$B,"2年3組",data!$O:$O,1)</f>
        <v>0</v>
      </c>
      <c r="F92" s="4">
        <f>SUM(C92:E92)</f>
        <v>0</v>
      </c>
      <c r="G92" s="5" t="str">
        <f>ROUND((F92/SUM($C$92:$E$96))*100,0)&amp;"%"</f>
        <v>0%</v>
      </c>
      <c r="H92" s="6">
        <f>(F92/SUM($C$84:$E$88))*100</f>
        <v>0</v>
      </c>
    </row>
    <row r="93" spans="2:8" x14ac:dyDescent="0.4">
      <c r="B93" s="4" t="s">
        <v>29</v>
      </c>
      <c r="C93" s="4">
        <f>COUNTIFS(data!$B:$B,"2年1組",data!$O:$O,2)</f>
        <v>2</v>
      </c>
      <c r="D93" s="4">
        <f>COUNTIFS(data!$B:$B,"2年2組",data!$O:$O,2)</f>
        <v>1</v>
      </c>
      <c r="E93" s="4">
        <f>COUNTIFS(data!$B:$B,"2年3組",data!$O:$O,2)</f>
        <v>0</v>
      </c>
      <c r="F93" s="4">
        <f>SUM(C93:E93)</f>
        <v>3</v>
      </c>
      <c r="G93" s="5" t="str">
        <f t="shared" ref="G93:G96" si="22">ROUND((F93/SUM($C$92:$E$96))*100,0)&amp;"%"</f>
        <v>75%</v>
      </c>
      <c r="H93" s="6">
        <f t="shared" ref="H93:H96" si="23">(F93/SUM($C$84:$E$88))*100</f>
        <v>75</v>
      </c>
    </row>
    <row r="94" spans="2:8" x14ac:dyDescent="0.4">
      <c r="B94" s="4" t="s">
        <v>30</v>
      </c>
      <c r="C94" s="4">
        <f>COUNTIFS(data!$B:$B,"2年1組",data!$O:$O,3)</f>
        <v>0</v>
      </c>
      <c r="D94" s="4">
        <f>COUNTIFS(data!$B:$B,"2年2組",data!$O:$O,3)</f>
        <v>0</v>
      </c>
      <c r="E94" s="4">
        <f>COUNTIFS(data!$B:$B,"2年3組",data!$O:$O,3)</f>
        <v>1</v>
      </c>
      <c r="F94" s="4">
        <f>SUM(C94:E94)</f>
        <v>1</v>
      </c>
      <c r="G94" s="5" t="str">
        <f t="shared" si="22"/>
        <v>25%</v>
      </c>
      <c r="H94" s="6">
        <f t="shared" si="23"/>
        <v>25</v>
      </c>
    </row>
    <row r="95" spans="2:8" x14ac:dyDescent="0.4">
      <c r="B95" s="4" t="s">
        <v>31</v>
      </c>
      <c r="C95" s="4">
        <f>COUNTIFS(data!$B:$B,"2年1組",data!$O:$O,4)</f>
        <v>0</v>
      </c>
      <c r="D95" s="4">
        <f>COUNTIFS(data!$B:$B,"2年2組",data!$O:$O,4)</f>
        <v>0</v>
      </c>
      <c r="E95" s="4">
        <f>COUNTIFS(data!$B:$B,"2年3組",data!$O:$O,4)</f>
        <v>0</v>
      </c>
      <c r="F95" s="4">
        <f>SUM(C95:E95)</f>
        <v>0</v>
      </c>
      <c r="G95" s="5" t="str">
        <f t="shared" si="22"/>
        <v>0%</v>
      </c>
      <c r="H95" s="6">
        <f t="shared" si="23"/>
        <v>0</v>
      </c>
    </row>
    <row r="96" spans="2:8" x14ac:dyDescent="0.4">
      <c r="B96" s="4" t="s">
        <v>32</v>
      </c>
      <c r="C96" s="4">
        <f>COUNTIFS(data!$B:$B,"2年1組",data!$O:$O,5)</f>
        <v>0</v>
      </c>
      <c r="D96" s="4">
        <f>COUNTIFS(data!$B:$B,"2年2組",data!$O:$O,5)</f>
        <v>0</v>
      </c>
      <c r="E96" s="4">
        <f>COUNTIFS(data!$B:$B,"2年3組",data!$O:$O,5)</f>
        <v>0</v>
      </c>
      <c r="F96" s="4">
        <f>SUM(C96:E96)</f>
        <v>0</v>
      </c>
      <c r="G96" s="5" t="str">
        <f t="shared" si="22"/>
        <v>0%</v>
      </c>
      <c r="H96" s="6">
        <f t="shared" si="23"/>
        <v>0</v>
      </c>
    </row>
  </sheetData>
  <phoneticPr fontId="1"/>
  <pageMargins left="0.25" right="0.25" top="0.75" bottom="0.75" header="0.3" footer="0.3"/>
  <pageSetup paperSize="9" scale="81"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96"/>
  <sheetViews>
    <sheetView topLeftCell="A82" workbookViewId="0">
      <selection activeCell="O15" sqref="O15"/>
    </sheetView>
  </sheetViews>
  <sheetFormatPr defaultRowHeight="18.75" x14ac:dyDescent="0.4"/>
  <cols>
    <col min="2" max="2" width="14.625" customWidth="1"/>
    <col min="3" max="3" width="4.375" customWidth="1"/>
    <col min="4" max="5" width="4.375" bestFit="1" customWidth="1"/>
    <col min="6" max="6" width="4.5" customWidth="1"/>
    <col min="7" max="7" width="5" bestFit="1" customWidth="1"/>
    <col min="8" max="8" width="9" style="6"/>
  </cols>
  <sheetData>
    <row r="1" spans="2:8" x14ac:dyDescent="0.4">
      <c r="B1" t="s">
        <v>38</v>
      </c>
    </row>
    <row r="2" spans="2:8" x14ac:dyDescent="0.4">
      <c r="B2" t="str">
        <f>data!D1</f>
        <v>1.学校は、保護者会、学校だより、ホームページなどで教育方針や教育計画などを分かりやすく保護者に伝えている。</v>
      </c>
    </row>
    <row r="3" spans="2:8" x14ac:dyDescent="0.4">
      <c r="B3" s="2"/>
      <c r="C3" s="3" t="s">
        <v>39</v>
      </c>
      <c r="D3" s="3" t="s">
        <v>40</v>
      </c>
      <c r="E3" s="3" t="s">
        <v>41</v>
      </c>
      <c r="F3" s="3" t="s">
        <v>26</v>
      </c>
      <c r="G3" s="3" t="s">
        <v>27</v>
      </c>
    </row>
    <row r="4" spans="2:8" x14ac:dyDescent="0.4">
      <c r="B4" s="4" t="s">
        <v>28</v>
      </c>
      <c r="C4" s="4">
        <f>COUNTIFS(data!$B:$B,"3年1組",data!$D:$D,1)</f>
        <v>4</v>
      </c>
      <c r="D4" s="4">
        <f>COUNTIFS(data!$B:$B,"3年2組",data!$D:$D,1)</f>
        <v>2</v>
      </c>
      <c r="E4" s="4">
        <f>COUNTIFS(data!$B:$B,"3年3組",data!$D:$D,1)</f>
        <v>1</v>
      </c>
      <c r="F4" s="4">
        <f>SUM(C4:E4)</f>
        <v>7</v>
      </c>
      <c r="G4" s="5" t="str">
        <f>ROUND((F4/SUM($C$4:$E$8))*100,0)&amp;"%"</f>
        <v>70%</v>
      </c>
      <c r="H4" s="6">
        <f>(F4/SUM($C$4:$E$8))*100</f>
        <v>70</v>
      </c>
    </row>
    <row r="5" spans="2:8" x14ac:dyDescent="0.4">
      <c r="B5" s="4" t="s">
        <v>29</v>
      </c>
      <c r="C5" s="4">
        <f>COUNTIFS(data!$B:$B,"3年1組",data!$D:$D,2)</f>
        <v>1</v>
      </c>
      <c r="D5" s="4">
        <f>COUNTIFS(data!$B:$B,"3年2組",data!$D:$D,2)</f>
        <v>2</v>
      </c>
      <c r="E5" s="4">
        <f>COUNTIFS(data!$B:$B,"3年3組",data!$D:$D,2)</f>
        <v>0</v>
      </c>
      <c r="F5" s="4">
        <f>SUM(C5:E5)</f>
        <v>3</v>
      </c>
      <c r="G5" s="5" t="str">
        <f t="shared" ref="G5:G8" si="0">ROUND((F5/SUM($C$4:$E$8))*100,0)&amp;"%"</f>
        <v>30%</v>
      </c>
      <c r="H5" s="6">
        <f t="shared" ref="H5:H8" si="1">(F5/SUM($C$4:$E$8))*100</f>
        <v>30</v>
      </c>
    </row>
    <row r="6" spans="2:8" x14ac:dyDescent="0.4">
      <c r="B6" s="4" t="s">
        <v>30</v>
      </c>
      <c r="C6" s="4">
        <f>COUNTIFS(data!$B:$B,"3年1組",data!$D:$D,3)</f>
        <v>0</v>
      </c>
      <c r="D6" s="4">
        <f>COUNTIFS(data!$B:$B,"3年2組",data!$D:$D,3)</f>
        <v>0</v>
      </c>
      <c r="E6" s="4">
        <f>COUNTIFS(data!$B:$B,"3年3組",data!$D:$D,3)</f>
        <v>0</v>
      </c>
      <c r="F6" s="4">
        <f>SUM(C6:E6)</f>
        <v>0</v>
      </c>
      <c r="G6" s="5" t="str">
        <f t="shared" si="0"/>
        <v>0%</v>
      </c>
      <c r="H6" s="6">
        <f t="shared" si="1"/>
        <v>0</v>
      </c>
    </row>
    <row r="7" spans="2:8" x14ac:dyDescent="0.4">
      <c r="B7" s="4" t="s">
        <v>31</v>
      </c>
      <c r="C7" s="4">
        <f>COUNTIFS(data!$B:$B,"3年1組",data!$D:$D,4)</f>
        <v>0</v>
      </c>
      <c r="D7" s="4">
        <f>COUNTIFS(data!$B:$B,"3年2組",data!$D:$D,4)</f>
        <v>0</v>
      </c>
      <c r="E7" s="4">
        <f>COUNTIFS(data!$B:$B,"3年3組",data!$D:$D,4)</f>
        <v>0</v>
      </c>
      <c r="F7" s="4">
        <f>SUM(C7:E7)</f>
        <v>0</v>
      </c>
      <c r="G7" s="5" t="str">
        <f t="shared" si="0"/>
        <v>0%</v>
      </c>
      <c r="H7" s="6">
        <f t="shared" si="1"/>
        <v>0</v>
      </c>
    </row>
    <row r="8" spans="2:8" x14ac:dyDescent="0.4">
      <c r="B8" s="4" t="s">
        <v>32</v>
      </c>
      <c r="C8" s="4">
        <f>COUNTIFS(data!$B:$B,"3年1組",data!$D:$D,5)</f>
        <v>0</v>
      </c>
      <c r="D8" s="4">
        <f>COUNTIFS(data!$B:$B,"3年2組",data!$D:$D,5)</f>
        <v>0</v>
      </c>
      <c r="E8" s="4">
        <f>COUNTIFS(data!$B:$B,"3年3組",data!$D:$D,5)</f>
        <v>0</v>
      </c>
      <c r="F8" s="4">
        <f>SUM(C8:E8)</f>
        <v>0</v>
      </c>
      <c r="G8" s="5" t="str">
        <f t="shared" si="0"/>
        <v>0%</v>
      </c>
      <c r="H8" s="6">
        <f t="shared" si="1"/>
        <v>0</v>
      </c>
    </row>
    <row r="10" spans="2:8" x14ac:dyDescent="0.4">
      <c r="B10" t="str">
        <f>data!E1</f>
        <v>2.学校は、意欲的に学校行事(運動会・永光祭・展示会・宿泊行事等)、特色ある教育活動に取り組んでいる。</v>
      </c>
    </row>
    <row r="11" spans="2:8" x14ac:dyDescent="0.4">
      <c r="B11" s="2"/>
      <c r="C11" s="3" t="s">
        <v>39</v>
      </c>
      <c r="D11" s="3" t="s">
        <v>40</v>
      </c>
      <c r="E11" s="3" t="s">
        <v>41</v>
      </c>
      <c r="F11" s="3" t="s">
        <v>26</v>
      </c>
      <c r="G11" s="3" t="s">
        <v>27</v>
      </c>
    </row>
    <row r="12" spans="2:8" x14ac:dyDescent="0.4">
      <c r="B12" s="4" t="s">
        <v>28</v>
      </c>
      <c r="C12" s="4">
        <f>COUNTIFS(data!$B:$B,"3年1組",data!$E:$E,1)</f>
        <v>5</v>
      </c>
      <c r="D12" s="4">
        <f>COUNTIFS(data!$B:$B,"3年2組",data!$E:$E,1)</f>
        <v>4</v>
      </c>
      <c r="E12" s="4">
        <f>COUNTIFS(data!$B:$B,"3年3組",data!$E:$E,1)</f>
        <v>0</v>
      </c>
      <c r="F12" s="4">
        <f>SUM(C12:E12)</f>
        <v>9</v>
      </c>
      <c r="G12" s="5" t="str">
        <f>ROUND((F12/SUM($C$12:$E$16))*100,0)&amp;"%"</f>
        <v>90%</v>
      </c>
      <c r="H12" s="6">
        <f>(F12/SUM($C$12:$E$16))*100</f>
        <v>90</v>
      </c>
    </row>
    <row r="13" spans="2:8" x14ac:dyDescent="0.4">
      <c r="B13" s="4" t="s">
        <v>29</v>
      </c>
      <c r="C13" s="4">
        <f>COUNTIFS(data!$B:$B,"3年1組",data!$E:$E,2)</f>
        <v>0</v>
      </c>
      <c r="D13" s="4">
        <f>COUNTIFS(data!$B:$B,"3年2組",data!$E:$E,2)</f>
        <v>0</v>
      </c>
      <c r="E13" s="4">
        <f>COUNTIFS(data!$B:$B,"3年3組",data!$E:$E,2)</f>
        <v>1</v>
      </c>
      <c r="F13" s="4">
        <f>SUM(C13:E13)</f>
        <v>1</v>
      </c>
      <c r="G13" s="5" t="str">
        <f t="shared" ref="G13:G16" si="2">ROUND((F13/SUM($C$12:$E$16))*100,0)&amp;"%"</f>
        <v>10%</v>
      </c>
      <c r="H13" s="6">
        <f t="shared" ref="H13:H16" si="3">(F13/SUM($C$12:$E$16))*100</f>
        <v>10</v>
      </c>
    </row>
    <row r="14" spans="2:8" x14ac:dyDescent="0.4">
      <c r="B14" s="4" t="s">
        <v>30</v>
      </c>
      <c r="C14" s="4">
        <f>COUNTIFS(data!$B:$B,"3年1組",data!$E:$E,3)</f>
        <v>0</v>
      </c>
      <c r="D14" s="4">
        <f>COUNTIFS(data!$B:$B,"3年2組",data!$E:$E,3)</f>
        <v>0</v>
      </c>
      <c r="E14" s="4">
        <f>COUNTIFS(data!$B:$B,"3年3組",data!$E:$E,3)</f>
        <v>0</v>
      </c>
      <c r="F14" s="4">
        <f>SUM(C14:E14)</f>
        <v>0</v>
      </c>
      <c r="G14" s="5" t="str">
        <f t="shared" si="2"/>
        <v>0%</v>
      </c>
      <c r="H14" s="6">
        <f t="shared" si="3"/>
        <v>0</v>
      </c>
    </row>
    <row r="15" spans="2:8" x14ac:dyDescent="0.4">
      <c r="B15" s="4" t="s">
        <v>31</v>
      </c>
      <c r="C15" s="4">
        <f>COUNTIFS(data!$B:$B,"3年1組",data!$E:$E,4)</f>
        <v>0</v>
      </c>
      <c r="D15" s="4">
        <f>COUNTIFS(data!$B:$B,"3年2組",data!$E:$E,4)</f>
        <v>0</v>
      </c>
      <c r="E15" s="4">
        <f>COUNTIFS(data!$B:$B,"3年3組",data!$E:$E,4)</f>
        <v>0</v>
      </c>
      <c r="F15" s="4">
        <f>SUM(C15:E15)</f>
        <v>0</v>
      </c>
      <c r="G15" s="5" t="str">
        <f t="shared" si="2"/>
        <v>0%</v>
      </c>
      <c r="H15" s="6">
        <f t="shared" si="3"/>
        <v>0</v>
      </c>
    </row>
    <row r="16" spans="2:8" x14ac:dyDescent="0.4">
      <c r="B16" s="4" t="s">
        <v>32</v>
      </c>
      <c r="C16" s="4">
        <f>COUNTIFS(data!$B:$B,"3年1組",data!$E:$E,5)</f>
        <v>0</v>
      </c>
      <c r="D16" s="4">
        <f>COUNTIFS(data!$B:$B,"3年2組",data!$E:$E,5)</f>
        <v>0</v>
      </c>
      <c r="E16" s="4">
        <f>COUNTIFS(data!$B:$B,"3年3組",data!$E:$E,5)</f>
        <v>0</v>
      </c>
      <c r="F16" s="4">
        <f>SUM(C16:E16)</f>
        <v>0</v>
      </c>
      <c r="G16" s="5" t="str">
        <f t="shared" si="2"/>
        <v>0%</v>
      </c>
      <c r="H16" s="6">
        <f t="shared" si="3"/>
        <v>0</v>
      </c>
    </row>
    <row r="18" spans="2:8" x14ac:dyDescent="0.4">
      <c r="B18" t="str">
        <f>data!F1</f>
        <v>3.学校は、道徳の授業を大切にするなど、「心の教育」に力を入れている。</v>
      </c>
    </row>
    <row r="19" spans="2:8" x14ac:dyDescent="0.4">
      <c r="B19" s="2"/>
      <c r="C19" s="3" t="s">
        <v>39</v>
      </c>
      <c r="D19" s="3" t="s">
        <v>40</v>
      </c>
      <c r="E19" s="3" t="s">
        <v>41</v>
      </c>
      <c r="F19" s="3" t="s">
        <v>26</v>
      </c>
      <c r="G19" s="3" t="s">
        <v>27</v>
      </c>
    </row>
    <row r="20" spans="2:8" x14ac:dyDescent="0.4">
      <c r="B20" s="4" t="s">
        <v>28</v>
      </c>
      <c r="C20" s="4">
        <f>COUNTIFS(data!$B:$B,"3年1組",data!$F:$F,1)</f>
        <v>5</v>
      </c>
      <c r="D20" s="4">
        <f>COUNTIFS(data!$B:$B,"3年2組",data!$F:$F,1)</f>
        <v>2</v>
      </c>
      <c r="E20" s="4">
        <f>COUNTIFS(data!$B:$B,"3年3組",data!$F:$F,1)</f>
        <v>0</v>
      </c>
      <c r="F20" s="4">
        <f>SUM(C20:E20)</f>
        <v>7</v>
      </c>
      <c r="G20" s="5" t="str">
        <f>ROUND((F20/SUM($C$20:$E$24))*100,0)&amp;"%"</f>
        <v>70%</v>
      </c>
      <c r="H20" s="6">
        <f>(F20/SUM($C$20:$E$24))*100</f>
        <v>70</v>
      </c>
    </row>
    <row r="21" spans="2:8" x14ac:dyDescent="0.4">
      <c r="B21" s="4" t="s">
        <v>29</v>
      </c>
      <c r="C21" s="4">
        <f>COUNTIFS(data!$B:$B,"3年1組",data!$F:$F,2)</f>
        <v>0</v>
      </c>
      <c r="D21" s="4">
        <f>COUNTIFS(data!$B:$B,"3年2組",data!$F:$F,2)</f>
        <v>2</v>
      </c>
      <c r="E21" s="4">
        <f>COUNTIFS(data!$B:$B,"3年3組",data!$F:$F,2)</f>
        <v>1</v>
      </c>
      <c r="F21" s="4">
        <f>SUM(C21:E21)</f>
        <v>3</v>
      </c>
      <c r="G21" s="5" t="str">
        <f t="shared" ref="G21:G24" si="4">ROUND((F21/SUM($C$20:$E$24))*100,0)&amp;"%"</f>
        <v>30%</v>
      </c>
      <c r="H21" s="6">
        <f t="shared" ref="H21:H24" si="5">(F21/SUM($C$20:$E$24))*100</f>
        <v>30</v>
      </c>
    </row>
    <row r="22" spans="2:8" x14ac:dyDescent="0.4">
      <c r="B22" s="4" t="s">
        <v>30</v>
      </c>
      <c r="C22" s="4">
        <f>COUNTIFS(data!$B:$B,"3年1組",data!$F:$F,3)</f>
        <v>0</v>
      </c>
      <c r="D22" s="4">
        <f>COUNTIFS(data!$B:$B,"3年2組",data!$F:$F,3)</f>
        <v>0</v>
      </c>
      <c r="E22" s="4">
        <f>COUNTIFS(data!$B:$B,"3年3組",data!$F:$F,3)</f>
        <v>0</v>
      </c>
      <c r="F22" s="4">
        <f>SUM(C22:E22)</f>
        <v>0</v>
      </c>
      <c r="G22" s="5" t="str">
        <f t="shared" si="4"/>
        <v>0%</v>
      </c>
      <c r="H22" s="6">
        <f t="shared" si="5"/>
        <v>0</v>
      </c>
    </row>
    <row r="23" spans="2:8" x14ac:dyDescent="0.4">
      <c r="B23" s="4" t="s">
        <v>31</v>
      </c>
      <c r="C23" s="4">
        <f>COUNTIFS(data!$B:$B,"3年1組",data!$F:$F,4)</f>
        <v>0</v>
      </c>
      <c r="D23" s="4">
        <f>COUNTIFS(data!$B:$B,"3年2組",data!$F:$F,4)</f>
        <v>0</v>
      </c>
      <c r="E23" s="4">
        <f>COUNTIFS(data!$B:$B,"3年3組",data!$F:$F,4)</f>
        <v>0</v>
      </c>
      <c r="F23" s="4">
        <f>SUM(C23:E23)</f>
        <v>0</v>
      </c>
      <c r="G23" s="5" t="str">
        <f t="shared" si="4"/>
        <v>0%</v>
      </c>
      <c r="H23" s="6">
        <f t="shared" si="5"/>
        <v>0</v>
      </c>
    </row>
    <row r="24" spans="2:8" x14ac:dyDescent="0.4">
      <c r="B24" s="4" t="s">
        <v>32</v>
      </c>
      <c r="C24" s="4">
        <f>COUNTIFS(data!$B:$B,"3年1組",data!$F:$F,5)</f>
        <v>0</v>
      </c>
      <c r="D24" s="4">
        <f>COUNTIFS(data!$B:$B,"3年2組",data!$F:$F,5)</f>
        <v>0</v>
      </c>
      <c r="E24" s="4">
        <f>COUNTIFS(data!$B:$B,"3年3組",data!$F:$F,5)</f>
        <v>0</v>
      </c>
      <c r="F24" s="4">
        <f>SUM(C24:E24)</f>
        <v>0</v>
      </c>
      <c r="G24" s="5" t="str">
        <f t="shared" si="4"/>
        <v>0%</v>
      </c>
      <c r="H24" s="6">
        <f t="shared" si="5"/>
        <v>0</v>
      </c>
    </row>
    <row r="26" spans="2:8" x14ac:dyDescent="0.4">
      <c r="B26" t="str">
        <f>data!G1</f>
        <v>4.学校は、教室や廊下などの清掃、整理整頓など、学習環境の整備に努めている。</v>
      </c>
    </row>
    <row r="27" spans="2:8" x14ac:dyDescent="0.4">
      <c r="B27" s="2"/>
      <c r="C27" s="3" t="s">
        <v>39</v>
      </c>
      <c r="D27" s="3" t="s">
        <v>40</v>
      </c>
      <c r="E27" s="3" t="s">
        <v>41</v>
      </c>
      <c r="F27" s="3" t="s">
        <v>26</v>
      </c>
      <c r="G27" s="3" t="s">
        <v>27</v>
      </c>
    </row>
    <row r="28" spans="2:8" x14ac:dyDescent="0.4">
      <c r="B28" s="4" t="s">
        <v>28</v>
      </c>
      <c r="C28" s="4">
        <f>COUNTIFS(data!$B:$B,"3年1組",data!$G:$G,1)</f>
        <v>3</v>
      </c>
      <c r="D28" s="4">
        <f>COUNTIFS(data!$B:$B,"3年2組",data!$G:$G,1)</f>
        <v>2</v>
      </c>
      <c r="E28" s="4">
        <f>COUNTIFS(data!$B:$B,"3年3組",data!$G:$G,1)</f>
        <v>1</v>
      </c>
      <c r="F28" s="4">
        <f>SUM(C28:E28)</f>
        <v>6</v>
      </c>
      <c r="G28" s="5" t="str">
        <f>ROUND((F28/SUM($C$28:$E$32))*100,0)&amp;"%"</f>
        <v>60%</v>
      </c>
      <c r="H28" s="6">
        <f>(F28/SUM($C$28:$E$32))*100</f>
        <v>60</v>
      </c>
    </row>
    <row r="29" spans="2:8" x14ac:dyDescent="0.4">
      <c r="B29" s="4" t="s">
        <v>29</v>
      </c>
      <c r="C29" s="4">
        <f>COUNTIFS(data!$B:$B,"3年1組",data!$G:$G,2)</f>
        <v>1</v>
      </c>
      <c r="D29" s="4">
        <f>COUNTIFS(data!$B:$B,"3年2組",data!$G:$G,2)</f>
        <v>2</v>
      </c>
      <c r="E29" s="4">
        <f>COUNTIFS(data!$B:$B,"3年3組",data!$G:$G,2)</f>
        <v>0</v>
      </c>
      <c r="F29" s="4">
        <f>SUM(C29:E29)</f>
        <v>3</v>
      </c>
      <c r="G29" s="5" t="str">
        <f t="shared" ref="G29:G32" si="6">ROUND((F29/SUM($C$28:$E$32))*100,0)&amp;"%"</f>
        <v>30%</v>
      </c>
      <c r="H29" s="6">
        <f t="shared" ref="H29:H32" si="7">(F29/SUM($C$28:$E$32))*100</f>
        <v>30</v>
      </c>
    </row>
    <row r="30" spans="2:8" x14ac:dyDescent="0.4">
      <c r="B30" s="4" t="s">
        <v>30</v>
      </c>
      <c r="C30" s="4">
        <f>COUNTIFS(data!$B:$B,"3年1組",data!$G:$G,3)</f>
        <v>1</v>
      </c>
      <c r="D30" s="4">
        <f>COUNTIFS(data!$B:$B,"3年2組",data!$G:$G,3)</f>
        <v>0</v>
      </c>
      <c r="E30" s="4">
        <f>COUNTIFS(data!$B:$B,"3年3組",data!$G:$G,3)</f>
        <v>0</v>
      </c>
      <c r="F30" s="4">
        <f>SUM(C30:E30)</f>
        <v>1</v>
      </c>
      <c r="G30" s="5" t="str">
        <f t="shared" si="6"/>
        <v>10%</v>
      </c>
      <c r="H30" s="6">
        <f t="shared" si="7"/>
        <v>10</v>
      </c>
    </row>
    <row r="31" spans="2:8" x14ac:dyDescent="0.4">
      <c r="B31" s="4" t="s">
        <v>31</v>
      </c>
      <c r="C31" s="4">
        <f>COUNTIFS(data!$B:$B,"3年1組",data!$G:$G,4)</f>
        <v>0</v>
      </c>
      <c r="D31" s="4">
        <f>COUNTIFS(data!$B:$B,"3年2組",data!$G:$G,4)</f>
        <v>0</v>
      </c>
      <c r="E31" s="4">
        <f>COUNTIFS(data!$B:$B,"3年3組",data!$G:$G,4)</f>
        <v>0</v>
      </c>
      <c r="F31" s="4">
        <f>SUM(C31:E31)</f>
        <v>0</v>
      </c>
      <c r="G31" s="5" t="str">
        <f t="shared" si="6"/>
        <v>0%</v>
      </c>
      <c r="H31" s="6">
        <f t="shared" si="7"/>
        <v>0</v>
      </c>
    </row>
    <row r="32" spans="2:8" x14ac:dyDescent="0.4">
      <c r="B32" s="4" t="s">
        <v>32</v>
      </c>
      <c r="C32" s="4">
        <f>COUNTIFS(data!$B:$B,"3年1組",data!$G:$G,5)</f>
        <v>0</v>
      </c>
      <c r="D32" s="4">
        <f>COUNTIFS(data!$B:$B,"3年2組",data!$G:$G,5)</f>
        <v>0</v>
      </c>
      <c r="E32" s="4">
        <f>COUNTIFS(data!$B:$B,"3年3組",data!$G:$G,5)</f>
        <v>0</v>
      </c>
      <c r="F32" s="4">
        <f>SUM(C32:E32)</f>
        <v>0</v>
      </c>
      <c r="G32" s="5" t="str">
        <f t="shared" si="6"/>
        <v>0%</v>
      </c>
      <c r="H32" s="6">
        <f t="shared" si="7"/>
        <v>0</v>
      </c>
    </row>
    <row r="34" spans="2:8" x14ac:dyDescent="0.4">
      <c r="B34" t="str">
        <f>data!H1</f>
        <v>5.学校は、学校公開や保護者会、学校行事など、保護者が参観する機会を多く持っている。</v>
      </c>
    </row>
    <row r="35" spans="2:8" x14ac:dyDescent="0.4">
      <c r="B35" s="2"/>
      <c r="C35" s="3" t="s">
        <v>39</v>
      </c>
      <c r="D35" s="3" t="s">
        <v>40</v>
      </c>
      <c r="E35" s="3" t="s">
        <v>41</v>
      </c>
      <c r="F35" s="3" t="s">
        <v>26</v>
      </c>
      <c r="G35" s="3" t="s">
        <v>27</v>
      </c>
    </row>
    <row r="36" spans="2:8" x14ac:dyDescent="0.4">
      <c r="B36" s="4" t="s">
        <v>28</v>
      </c>
      <c r="C36" s="4">
        <f>COUNTIFS(data!$B:$B,"3年1組",data!$H:$H,1)</f>
        <v>4</v>
      </c>
      <c r="D36" s="4">
        <f>COUNTIFS(data!$B:$B,"3年2組",data!$H:$H,1)</f>
        <v>2</v>
      </c>
      <c r="E36" s="4">
        <f>COUNTIFS(data!$B:$B,"3年3組",data!$H:$H,1)</f>
        <v>1</v>
      </c>
      <c r="F36" s="4">
        <f>SUM(C36:E36)</f>
        <v>7</v>
      </c>
      <c r="G36" s="5" t="str">
        <f>ROUND((F36/SUM($C$36:$E$40))*100,0)&amp;"%"</f>
        <v>70%</v>
      </c>
      <c r="H36" s="6">
        <f>(F36/SUM($C$36:$E$40))*100</f>
        <v>70</v>
      </c>
    </row>
    <row r="37" spans="2:8" x14ac:dyDescent="0.4">
      <c r="B37" s="4" t="s">
        <v>29</v>
      </c>
      <c r="C37" s="4">
        <f>COUNTIFS(data!$B:$B,"3年1組",data!$H:$H,2)</f>
        <v>1</v>
      </c>
      <c r="D37" s="4">
        <f>COUNTIFS(data!$B:$B,"3年2組",data!$H:$H,2)</f>
        <v>2</v>
      </c>
      <c r="E37" s="4">
        <f>COUNTIFS(data!$B:$B,"3年3組",data!$H:$H,2)</f>
        <v>0</v>
      </c>
      <c r="F37" s="4">
        <f>SUM(C37:E37)</f>
        <v>3</v>
      </c>
      <c r="G37" s="5" t="str">
        <f t="shared" ref="G37:G40" si="8">ROUND((F37/SUM($C$36:$E$40))*100,0)&amp;"%"</f>
        <v>30%</v>
      </c>
      <c r="H37" s="6">
        <f t="shared" ref="H37:H40" si="9">(F37/SUM($C$36:$E$40))*100</f>
        <v>30</v>
      </c>
    </row>
    <row r="38" spans="2:8" x14ac:dyDescent="0.4">
      <c r="B38" s="4" t="s">
        <v>30</v>
      </c>
      <c r="C38" s="4">
        <f>COUNTIFS(data!$B:$B,"3年1組",data!$H:$H,3)</f>
        <v>0</v>
      </c>
      <c r="D38" s="4">
        <f>COUNTIFS(data!$B:$B,"3年2組",data!$H:$H,3)</f>
        <v>0</v>
      </c>
      <c r="E38" s="4">
        <f>COUNTIFS(data!$B:$B,"3年3組",data!$H:$H,3)</f>
        <v>0</v>
      </c>
      <c r="F38" s="4">
        <f>SUM(C38:E38)</f>
        <v>0</v>
      </c>
      <c r="G38" s="5" t="str">
        <f t="shared" si="8"/>
        <v>0%</v>
      </c>
      <c r="H38" s="6">
        <f t="shared" si="9"/>
        <v>0</v>
      </c>
    </row>
    <row r="39" spans="2:8" x14ac:dyDescent="0.4">
      <c r="B39" s="4" t="s">
        <v>31</v>
      </c>
      <c r="C39" s="4">
        <f>COUNTIFS(data!$B:$B,"3年1組",data!$H:$H,4)</f>
        <v>0</v>
      </c>
      <c r="D39" s="4">
        <f>COUNTIFS(data!$B:$B,"3年2組",data!$H:$H,4)</f>
        <v>0</v>
      </c>
      <c r="E39" s="4">
        <f>COUNTIFS(data!$B:$B,"3年3組",data!$H:$H,4)</f>
        <v>0</v>
      </c>
      <c r="F39" s="4">
        <f>SUM(C39:E39)</f>
        <v>0</v>
      </c>
      <c r="G39" s="5" t="str">
        <f t="shared" si="8"/>
        <v>0%</v>
      </c>
      <c r="H39" s="6">
        <f t="shared" si="9"/>
        <v>0</v>
      </c>
    </row>
    <row r="40" spans="2:8" x14ac:dyDescent="0.4">
      <c r="B40" s="4" t="s">
        <v>32</v>
      </c>
      <c r="C40" s="4">
        <f>COUNTIFS(data!$B:$B,"3年1組",data!$H:$H,5)</f>
        <v>0</v>
      </c>
      <c r="D40" s="4">
        <f>COUNTIFS(data!$B:$B,"3年2組",data!$H:$H,5)</f>
        <v>0</v>
      </c>
      <c r="E40" s="4">
        <f>COUNTIFS(data!$B:$B,"3年3組",data!$H:$H,5)</f>
        <v>0</v>
      </c>
      <c r="F40" s="4">
        <f>SUM(C40:E40)</f>
        <v>0</v>
      </c>
      <c r="G40" s="5" t="str">
        <f t="shared" si="8"/>
        <v>0%</v>
      </c>
      <c r="H40" s="6">
        <f t="shared" si="9"/>
        <v>0</v>
      </c>
    </row>
    <row r="42" spans="2:8" x14ac:dyDescent="0.4">
      <c r="B42" t="str">
        <f>data!I1</f>
        <v>6.学校は、信頼性の高い評価・評定を行うとともに、生徒の良いところを評価するよう努めている。</v>
      </c>
    </row>
    <row r="43" spans="2:8" x14ac:dyDescent="0.4">
      <c r="B43" s="2"/>
      <c r="C43" s="3" t="s">
        <v>39</v>
      </c>
      <c r="D43" s="3" t="s">
        <v>40</v>
      </c>
      <c r="E43" s="3" t="s">
        <v>41</v>
      </c>
      <c r="F43" s="3" t="s">
        <v>26</v>
      </c>
      <c r="G43" s="3" t="s">
        <v>27</v>
      </c>
    </row>
    <row r="44" spans="2:8" x14ac:dyDescent="0.4">
      <c r="B44" s="4" t="s">
        <v>28</v>
      </c>
      <c r="C44" s="4">
        <f>COUNTIFS(data!$B:$B,"3年1組",data!$I:$I,1)</f>
        <v>4</v>
      </c>
      <c r="D44" s="4">
        <f>COUNTIFS(data!$B:$B,"3年2組",data!$I:$I,1)</f>
        <v>3</v>
      </c>
      <c r="E44" s="4">
        <f>COUNTIFS(data!$B:$B,"3年3組",data!$I:$I,1)</f>
        <v>0</v>
      </c>
      <c r="F44" s="4">
        <f>SUM(C44:E44)</f>
        <v>7</v>
      </c>
      <c r="G44" s="5" t="str">
        <f>ROUND((F44/SUM($C$44:$E$48))*100,0)&amp;"%"</f>
        <v>70%</v>
      </c>
      <c r="H44" s="6">
        <f>(F44/SUM($C$44:$E$48))*100</f>
        <v>70</v>
      </c>
    </row>
    <row r="45" spans="2:8" x14ac:dyDescent="0.4">
      <c r="B45" s="4" t="s">
        <v>29</v>
      </c>
      <c r="C45" s="4">
        <f>COUNTIFS(data!$B:$B,"3年1組",data!$I:$I,2)</f>
        <v>1</v>
      </c>
      <c r="D45" s="4">
        <f>COUNTIFS(data!$B:$B,"3年2組",data!$I:$I,2)</f>
        <v>0</v>
      </c>
      <c r="E45" s="4">
        <f>COUNTIFS(data!$B:$B,"3年3組",data!$I:$I,2)</f>
        <v>1</v>
      </c>
      <c r="F45" s="4">
        <f>SUM(C45:E45)</f>
        <v>2</v>
      </c>
      <c r="G45" s="5" t="str">
        <f t="shared" ref="G45:G48" si="10">ROUND((F45/SUM($C$44:$E$48))*100,0)&amp;"%"</f>
        <v>20%</v>
      </c>
      <c r="H45" s="6">
        <f t="shared" ref="H45:H48" si="11">(F45/SUM($C$44:$E$48))*100</f>
        <v>20</v>
      </c>
    </row>
    <row r="46" spans="2:8" x14ac:dyDescent="0.4">
      <c r="B46" s="4" t="s">
        <v>30</v>
      </c>
      <c r="C46" s="4">
        <f>COUNTIFS(data!$B:$B,"3年1組",data!$I:$I,3)</f>
        <v>0</v>
      </c>
      <c r="D46" s="4">
        <f>COUNTIFS(data!$B:$B,"3年2組",data!$I:$I,3)</f>
        <v>1</v>
      </c>
      <c r="E46" s="4">
        <f>COUNTIFS(data!$B:$B,"3年3組",data!$I:$I,3)</f>
        <v>0</v>
      </c>
      <c r="F46" s="4">
        <f>SUM(C46:E46)</f>
        <v>1</v>
      </c>
      <c r="G46" s="5" t="str">
        <f t="shared" si="10"/>
        <v>10%</v>
      </c>
      <c r="H46" s="6">
        <f t="shared" si="11"/>
        <v>10</v>
      </c>
    </row>
    <row r="47" spans="2:8" x14ac:dyDescent="0.4">
      <c r="B47" s="4" t="s">
        <v>31</v>
      </c>
      <c r="C47" s="4">
        <f>COUNTIFS(data!$B:$B,"3年1組",data!$I:$I,4)</f>
        <v>0</v>
      </c>
      <c r="D47" s="4">
        <f>COUNTIFS(data!$B:$B,"3年2組",data!$I:$I,4)</f>
        <v>0</v>
      </c>
      <c r="E47" s="4">
        <f>COUNTIFS(data!$B:$B,"3年3組",data!$I:$I,4)</f>
        <v>0</v>
      </c>
      <c r="F47" s="4">
        <f>SUM(C47:E47)</f>
        <v>0</v>
      </c>
      <c r="G47" s="5" t="str">
        <f t="shared" si="10"/>
        <v>0%</v>
      </c>
      <c r="H47" s="6">
        <f t="shared" si="11"/>
        <v>0</v>
      </c>
    </row>
    <row r="48" spans="2:8" x14ac:dyDescent="0.4">
      <c r="B48" s="4" t="s">
        <v>32</v>
      </c>
      <c r="C48" s="4">
        <f>COUNTIFS(data!$B:$B,"3年1組",data!$I:$I,5)</f>
        <v>0</v>
      </c>
      <c r="D48" s="4">
        <f>COUNTIFS(data!$B:$B,"3年2組",data!$I:$I,5)</f>
        <v>0</v>
      </c>
      <c r="E48" s="4">
        <f>COUNTIFS(data!$B:$B,"3年3組",data!$I:$I,5)</f>
        <v>0</v>
      </c>
      <c r="F48" s="4">
        <f>SUM(C48:E48)</f>
        <v>0</v>
      </c>
      <c r="G48" s="5" t="str">
        <f t="shared" si="10"/>
        <v>0%</v>
      </c>
      <c r="H48" s="6">
        <f t="shared" si="11"/>
        <v>0</v>
      </c>
    </row>
    <row r="50" spans="2:8" x14ac:dyDescent="0.4">
      <c r="B50" t="str">
        <f>data!J1</f>
        <v>7.全般的に教員は、教材や指導方法を工夫するなど、分かりやすい授業をするよう努めている。</v>
      </c>
    </row>
    <row r="51" spans="2:8" x14ac:dyDescent="0.4">
      <c r="B51" s="2"/>
      <c r="C51" s="3" t="s">
        <v>39</v>
      </c>
      <c r="D51" s="3" t="s">
        <v>40</v>
      </c>
      <c r="E51" s="3" t="s">
        <v>41</v>
      </c>
      <c r="F51" s="3" t="s">
        <v>26</v>
      </c>
      <c r="G51" s="3" t="s">
        <v>27</v>
      </c>
    </row>
    <row r="52" spans="2:8" x14ac:dyDescent="0.4">
      <c r="B52" s="4" t="s">
        <v>28</v>
      </c>
      <c r="C52" s="4">
        <f>COUNTIFS(data!$B:$B,"3年1組",data!$J:$J,1)</f>
        <v>2</v>
      </c>
      <c r="D52" s="4">
        <f>COUNTIFS(data!$B:$B,"3年2組",data!$J:$J,1)</f>
        <v>2</v>
      </c>
      <c r="E52" s="4">
        <f>COUNTIFS(data!$B:$B,"3年3組",data!$J:$J,1)</f>
        <v>0</v>
      </c>
      <c r="F52" s="4">
        <f>SUM(C52:E52)</f>
        <v>4</v>
      </c>
      <c r="G52" s="5" t="str">
        <f>ROUND((F52/SUM($C$52:$E$56))*100,0)&amp;"%"</f>
        <v>40%</v>
      </c>
      <c r="H52" s="6">
        <f>(F52/SUM($C$52:$E$56))*100</f>
        <v>40</v>
      </c>
    </row>
    <row r="53" spans="2:8" x14ac:dyDescent="0.4">
      <c r="B53" s="4" t="s">
        <v>29</v>
      </c>
      <c r="C53" s="4">
        <f>COUNTIFS(data!$B:$B,"3年1組",data!$J:$J,2)</f>
        <v>2</v>
      </c>
      <c r="D53" s="4">
        <f>COUNTIFS(data!$B:$B,"3年2組",data!$J:$J,2)</f>
        <v>1</v>
      </c>
      <c r="E53" s="4">
        <f>COUNTIFS(data!$B:$B,"3年3組",data!$J:$J,2)</f>
        <v>1</v>
      </c>
      <c r="F53" s="4">
        <f>SUM(C53:E53)</f>
        <v>4</v>
      </c>
      <c r="G53" s="5" t="str">
        <f t="shared" ref="G53:G56" si="12">ROUND((F53/SUM($C$52:$E$56))*100,0)&amp;"%"</f>
        <v>40%</v>
      </c>
      <c r="H53" s="6">
        <f t="shared" ref="H53:H56" si="13">(F53/SUM($C$52:$E$56))*100</f>
        <v>40</v>
      </c>
    </row>
    <row r="54" spans="2:8" x14ac:dyDescent="0.4">
      <c r="B54" s="4" t="s">
        <v>30</v>
      </c>
      <c r="C54" s="4">
        <f>COUNTIFS(data!$B:$B,"3年1組",data!$J:$J,3)</f>
        <v>0</v>
      </c>
      <c r="D54" s="4">
        <f>COUNTIFS(data!$B:$B,"3年2組",data!$J:$J,3)</f>
        <v>0</v>
      </c>
      <c r="E54" s="4">
        <f>COUNTIFS(data!$B:$B,"3年3組",data!$J:$J,3)</f>
        <v>0</v>
      </c>
      <c r="F54" s="4">
        <f>SUM(C54:E54)</f>
        <v>0</v>
      </c>
      <c r="G54" s="5" t="str">
        <f t="shared" si="12"/>
        <v>0%</v>
      </c>
      <c r="H54" s="6">
        <f t="shared" si="13"/>
        <v>0</v>
      </c>
    </row>
    <row r="55" spans="2:8" x14ac:dyDescent="0.4">
      <c r="B55" s="4" t="s">
        <v>31</v>
      </c>
      <c r="C55" s="4">
        <f>COUNTIFS(data!$B:$B,"3年1組",data!$J:$J,4)</f>
        <v>0</v>
      </c>
      <c r="D55" s="4">
        <f>COUNTIFS(data!$B:$B,"3年2組",data!$J:$J,4)</f>
        <v>0</v>
      </c>
      <c r="E55" s="4">
        <f>COUNTIFS(data!$B:$B,"3年3組",data!$J:$J,4)</f>
        <v>0</v>
      </c>
      <c r="F55" s="4">
        <f>SUM(C55:E55)</f>
        <v>0</v>
      </c>
      <c r="G55" s="5" t="str">
        <f t="shared" si="12"/>
        <v>0%</v>
      </c>
      <c r="H55" s="6">
        <f t="shared" si="13"/>
        <v>0</v>
      </c>
    </row>
    <row r="56" spans="2:8" x14ac:dyDescent="0.4">
      <c r="B56" s="4" t="s">
        <v>32</v>
      </c>
      <c r="C56" s="4">
        <f>COUNTIFS(data!$B:$B,"3年1組",data!$J:$J,5)</f>
        <v>1</v>
      </c>
      <c r="D56" s="4">
        <f>COUNTIFS(data!$B:$B,"3年2組",data!$J:$J,5)</f>
        <v>1</v>
      </c>
      <c r="E56" s="4">
        <f>COUNTIFS(data!$B:$B,"3年3組",data!$J:$J,5)</f>
        <v>0</v>
      </c>
      <c r="F56" s="4">
        <f>SUM(C56:E56)</f>
        <v>2</v>
      </c>
      <c r="G56" s="5" t="str">
        <f t="shared" si="12"/>
        <v>20%</v>
      </c>
      <c r="H56" s="6">
        <f t="shared" si="13"/>
        <v>20</v>
      </c>
    </row>
    <row r="58" spans="2:8" x14ac:dyDescent="0.4">
      <c r="B58" t="str">
        <f>data!K1</f>
        <v>8.学校には、生徒のことで気軽に相談できる。</v>
      </c>
    </row>
    <row r="59" spans="2:8" x14ac:dyDescent="0.4">
      <c r="B59" s="2"/>
      <c r="C59" s="3" t="s">
        <v>39</v>
      </c>
      <c r="D59" s="3" t="s">
        <v>40</v>
      </c>
      <c r="E59" s="3" t="s">
        <v>41</v>
      </c>
      <c r="F59" s="3" t="s">
        <v>26</v>
      </c>
      <c r="G59" s="3" t="s">
        <v>27</v>
      </c>
    </row>
    <row r="60" spans="2:8" x14ac:dyDescent="0.4">
      <c r="B60" s="4" t="s">
        <v>28</v>
      </c>
      <c r="C60" s="4">
        <f>COUNTIFS(data!$B:$B,"3年1組",data!$K:$K,1)</f>
        <v>3</v>
      </c>
      <c r="D60" s="4">
        <f>COUNTIFS(data!$B:$B,"3年2組",data!$K:$K,1)</f>
        <v>2</v>
      </c>
      <c r="E60" s="4">
        <f>COUNTIFS(data!$B:$B,"3年3組",data!$K:$K,1)</f>
        <v>0</v>
      </c>
      <c r="F60" s="4">
        <f>SUM(C60:E60)</f>
        <v>5</v>
      </c>
      <c r="G60" s="5" t="str">
        <f>ROUND((F60/SUM($C$60:$E$64))*100,0)&amp;"%"</f>
        <v>50%</v>
      </c>
      <c r="H60" s="6">
        <f>(F60/SUM($C$60:$E$64))*100</f>
        <v>50</v>
      </c>
    </row>
    <row r="61" spans="2:8" x14ac:dyDescent="0.4">
      <c r="B61" s="4" t="s">
        <v>29</v>
      </c>
      <c r="C61" s="4">
        <f>COUNTIFS(data!$B:$B,"3年1組",data!$K:$K,2)</f>
        <v>2</v>
      </c>
      <c r="D61" s="4">
        <f>COUNTIFS(data!$B:$B,"3年2組",data!$K:$K,2)</f>
        <v>1</v>
      </c>
      <c r="E61" s="4">
        <f>COUNTIFS(data!$B:$B,"3年3組",data!$K:$K,2)</f>
        <v>1</v>
      </c>
      <c r="F61" s="4">
        <f>SUM(C61:E61)</f>
        <v>4</v>
      </c>
      <c r="G61" s="5" t="str">
        <f t="shared" ref="G61:G64" si="14">ROUND((F61/SUM($C$60:$E$64))*100,0)&amp;"%"</f>
        <v>40%</v>
      </c>
      <c r="H61" s="6">
        <f t="shared" ref="H61:H64" si="15">(F61/SUM($C$60:$E$64))*100</f>
        <v>40</v>
      </c>
    </row>
    <row r="62" spans="2:8" x14ac:dyDescent="0.4">
      <c r="B62" s="4" t="s">
        <v>30</v>
      </c>
      <c r="C62" s="4">
        <f>COUNTIFS(data!$B:$B,"3年1組",data!$K:$K,3)</f>
        <v>0</v>
      </c>
      <c r="D62" s="4">
        <f>COUNTIFS(data!$B:$B,"3年2組",data!$K:$K,3)</f>
        <v>0</v>
      </c>
      <c r="E62" s="4">
        <f>COUNTIFS(data!$B:$B,"3年3組",data!$K:$K,3)</f>
        <v>0</v>
      </c>
      <c r="F62" s="4">
        <f>SUM(C62:E62)</f>
        <v>0</v>
      </c>
      <c r="G62" s="5" t="str">
        <f t="shared" si="14"/>
        <v>0%</v>
      </c>
      <c r="H62" s="6">
        <f t="shared" si="15"/>
        <v>0</v>
      </c>
    </row>
    <row r="63" spans="2:8" x14ac:dyDescent="0.4">
      <c r="B63" s="4" t="s">
        <v>31</v>
      </c>
      <c r="C63" s="4">
        <f>COUNTIFS(data!$B:$B,"3年1組",data!$K:$K,4)</f>
        <v>0</v>
      </c>
      <c r="D63" s="4">
        <f>COUNTIFS(data!$B:$B,"3年2組",data!$K:$K,4)</f>
        <v>0</v>
      </c>
      <c r="E63" s="4">
        <f>COUNTIFS(data!$B:$B,"3年3組",data!$K:$K,4)</f>
        <v>0</v>
      </c>
      <c r="F63" s="4">
        <f>SUM(C63:E63)</f>
        <v>0</v>
      </c>
      <c r="G63" s="5" t="str">
        <f t="shared" si="14"/>
        <v>0%</v>
      </c>
      <c r="H63" s="6">
        <f t="shared" si="15"/>
        <v>0</v>
      </c>
    </row>
    <row r="64" spans="2:8" x14ac:dyDescent="0.4">
      <c r="B64" s="4" t="s">
        <v>32</v>
      </c>
      <c r="C64" s="4">
        <f>COUNTIFS(data!$B:$B,"3年1組",data!$K:$K,5)</f>
        <v>0</v>
      </c>
      <c r="D64" s="4">
        <f>COUNTIFS(data!$B:$B,"3年2組",data!$K:$K,5)</f>
        <v>1</v>
      </c>
      <c r="E64" s="4">
        <f>COUNTIFS(data!$B:$B,"3年3組",data!$K:$K,5)</f>
        <v>0</v>
      </c>
      <c r="F64" s="4">
        <f>SUM(C64:E64)</f>
        <v>1</v>
      </c>
      <c r="G64" s="5" t="str">
        <f t="shared" si="14"/>
        <v>10%</v>
      </c>
      <c r="H64" s="6">
        <f t="shared" si="15"/>
        <v>10</v>
      </c>
    </row>
    <row r="66" spans="2:8" x14ac:dyDescent="0.4">
      <c r="B66" t="str">
        <f>data!L1</f>
        <v>9.生徒は、学校に楽しく登校しており、充実した学校生活を送っている。</v>
      </c>
    </row>
    <row r="67" spans="2:8" x14ac:dyDescent="0.4">
      <c r="B67" s="2"/>
      <c r="C67" s="3" t="s">
        <v>39</v>
      </c>
      <c r="D67" s="3" t="s">
        <v>40</v>
      </c>
      <c r="E67" s="3" t="s">
        <v>41</v>
      </c>
      <c r="F67" s="3" t="s">
        <v>26</v>
      </c>
      <c r="G67" s="3" t="s">
        <v>27</v>
      </c>
    </row>
    <row r="68" spans="2:8" x14ac:dyDescent="0.4">
      <c r="B68" s="4" t="s">
        <v>28</v>
      </c>
      <c r="C68" s="4">
        <f>COUNTIFS(data!$B:$B,"3年1組",data!$L:$L,1)</f>
        <v>4</v>
      </c>
      <c r="D68" s="4">
        <f>COUNTIFS(data!$B:$B,"3年2組",data!$L:$L,1)</f>
        <v>3</v>
      </c>
      <c r="E68" s="4">
        <f>COUNTIFS(data!$B:$B,"3年3組",data!$L:$L,1)</f>
        <v>0</v>
      </c>
      <c r="F68" s="4">
        <f>SUM(C68:E68)</f>
        <v>7</v>
      </c>
      <c r="G68" s="5" t="str">
        <f>ROUND((F68/SUM($C$68:$E$72))*100,0)&amp;"%"</f>
        <v>70%</v>
      </c>
      <c r="H68" s="6">
        <f>(F68/SUM($C$68:$E$72))*100</f>
        <v>70</v>
      </c>
    </row>
    <row r="69" spans="2:8" x14ac:dyDescent="0.4">
      <c r="B69" s="4" t="s">
        <v>29</v>
      </c>
      <c r="C69" s="4">
        <f>COUNTIFS(data!$B:$B,"3年1組",data!$L:$L,2)</f>
        <v>1</v>
      </c>
      <c r="D69" s="4">
        <f>COUNTIFS(data!$B:$B,"3年2組",data!$L:$L,2)</f>
        <v>1</v>
      </c>
      <c r="E69" s="4">
        <f>COUNTIFS(data!$B:$B,"3年3組",data!$L:$L,2)</f>
        <v>1</v>
      </c>
      <c r="F69" s="4">
        <f>SUM(C69:E69)</f>
        <v>3</v>
      </c>
      <c r="G69" s="5" t="str">
        <f t="shared" ref="G69:G72" si="16">ROUND((F69/SUM($C$68:$E$72))*100,0)&amp;"%"</f>
        <v>30%</v>
      </c>
      <c r="H69" s="6">
        <f t="shared" ref="H69:H72" si="17">(F69/SUM($C$68:$E$72))*100</f>
        <v>30</v>
      </c>
    </row>
    <row r="70" spans="2:8" x14ac:dyDescent="0.4">
      <c r="B70" s="4" t="s">
        <v>30</v>
      </c>
      <c r="C70" s="4">
        <f>COUNTIFS(data!$B:$B,"3年1組",data!$L:$L,3)</f>
        <v>0</v>
      </c>
      <c r="D70" s="4">
        <f>COUNTIFS(data!$B:$B,"3年2組",data!$L:$L,3)</f>
        <v>0</v>
      </c>
      <c r="E70" s="4">
        <f>COUNTIFS(data!$B:$B,"3年3組",data!$L:$L,3)</f>
        <v>0</v>
      </c>
      <c r="F70" s="4">
        <f>SUM(C70:E70)</f>
        <v>0</v>
      </c>
      <c r="G70" s="5" t="str">
        <f t="shared" si="16"/>
        <v>0%</v>
      </c>
      <c r="H70" s="6">
        <f t="shared" si="17"/>
        <v>0</v>
      </c>
    </row>
    <row r="71" spans="2:8" x14ac:dyDescent="0.4">
      <c r="B71" s="4" t="s">
        <v>31</v>
      </c>
      <c r="C71" s="4">
        <f>COUNTIFS(data!$B:$B,"3年1組",data!$L:$L,4)</f>
        <v>0</v>
      </c>
      <c r="D71" s="4">
        <f>COUNTIFS(data!$B:$B,"3年2組",data!$L:$L,4)</f>
        <v>0</v>
      </c>
      <c r="E71" s="4">
        <f>COUNTIFS(data!$B:$B,"3年3組",data!$L:$L,4)</f>
        <v>0</v>
      </c>
      <c r="F71" s="4">
        <f>SUM(C71:E71)</f>
        <v>0</v>
      </c>
      <c r="G71" s="5" t="str">
        <f t="shared" si="16"/>
        <v>0%</v>
      </c>
      <c r="H71" s="6">
        <f t="shared" si="17"/>
        <v>0</v>
      </c>
    </row>
    <row r="72" spans="2:8" x14ac:dyDescent="0.4">
      <c r="B72" s="4" t="s">
        <v>32</v>
      </c>
      <c r="C72" s="4">
        <f>COUNTIFS(data!$B:$B,"3年1組",data!$L:$L,5)</f>
        <v>0</v>
      </c>
      <c r="D72" s="4">
        <f>COUNTIFS(data!$B:$B,"3年2組",data!$L:$L,5)</f>
        <v>0</v>
      </c>
      <c r="E72" s="4">
        <f>COUNTIFS(data!$B:$B,"3年3組",data!$L:$L,5)</f>
        <v>0</v>
      </c>
      <c r="F72" s="4">
        <f>SUM(C72:E72)</f>
        <v>0</v>
      </c>
      <c r="G72" s="5" t="str">
        <f t="shared" si="16"/>
        <v>0%</v>
      </c>
      <c r="H72" s="6">
        <f t="shared" si="17"/>
        <v>0</v>
      </c>
    </row>
    <row r="74" spans="2:8" x14ac:dyDescent="0.4">
      <c r="B74" t="str">
        <f>data!M1</f>
        <v>10.生徒は、生活のきまりやルールを守って学校生活を送っている。</v>
      </c>
    </row>
    <row r="75" spans="2:8" x14ac:dyDescent="0.4">
      <c r="B75" s="2"/>
      <c r="C75" s="3" t="s">
        <v>39</v>
      </c>
      <c r="D75" s="3" t="s">
        <v>40</v>
      </c>
      <c r="E75" s="3" t="s">
        <v>41</v>
      </c>
      <c r="F75" s="3" t="s">
        <v>26</v>
      </c>
      <c r="G75" s="3" t="s">
        <v>27</v>
      </c>
    </row>
    <row r="76" spans="2:8" x14ac:dyDescent="0.4">
      <c r="B76" s="4" t="s">
        <v>28</v>
      </c>
      <c r="C76" s="4">
        <f>COUNTIFS(data!$B:$B,"3年1組",data!$M:$M,1)</f>
        <v>1</v>
      </c>
      <c r="D76" s="4">
        <f>COUNTIFS(data!$B:$B,"3年2組",data!$M:$M,1)</f>
        <v>2</v>
      </c>
      <c r="E76" s="4">
        <f>COUNTIFS(data!$B:$B,"3年3組",data!$M:$M,1)</f>
        <v>0</v>
      </c>
      <c r="F76" s="4">
        <f>SUM(C76:E76)</f>
        <v>3</v>
      </c>
      <c r="G76" s="5" t="str">
        <f>ROUND((F76/SUM($C$76:$E$80))*100,0)&amp;"%"</f>
        <v>30%</v>
      </c>
      <c r="H76" s="6">
        <f>(F76/SUM($C$76:$E$80))*100</f>
        <v>30</v>
      </c>
    </row>
    <row r="77" spans="2:8" x14ac:dyDescent="0.4">
      <c r="B77" s="4" t="s">
        <v>29</v>
      </c>
      <c r="C77" s="4">
        <f>COUNTIFS(data!$B:$B,"3年1組",data!$M:$M,2)</f>
        <v>4</v>
      </c>
      <c r="D77" s="4">
        <f>COUNTIFS(data!$B:$B,"3年2組",data!$M:$M,2)</f>
        <v>2</v>
      </c>
      <c r="E77" s="4">
        <f>COUNTIFS(data!$B:$B,"3年3組",data!$M:$M,2)</f>
        <v>1</v>
      </c>
      <c r="F77" s="4">
        <f>SUM(C77:E77)</f>
        <v>7</v>
      </c>
      <c r="G77" s="5" t="str">
        <f t="shared" ref="G77:G80" si="18">ROUND((F77/SUM($C$76:$E$80))*100,0)&amp;"%"</f>
        <v>70%</v>
      </c>
      <c r="H77" s="6">
        <f t="shared" ref="H77:H80" si="19">(F77/SUM($C$76:$E$80))*100</f>
        <v>70</v>
      </c>
    </row>
    <row r="78" spans="2:8" x14ac:dyDescent="0.4">
      <c r="B78" s="4" t="s">
        <v>30</v>
      </c>
      <c r="C78" s="4">
        <f>COUNTIFS(data!$B:$B,"3年1組",data!$M:$M,3)</f>
        <v>0</v>
      </c>
      <c r="D78" s="4">
        <f>COUNTIFS(data!$B:$B,"3年2組",data!$M:$M,3)</f>
        <v>0</v>
      </c>
      <c r="E78" s="4">
        <f>COUNTIFS(data!$B:$B,"3年3組",data!$M:$M,3)</f>
        <v>0</v>
      </c>
      <c r="F78" s="4">
        <f>SUM(C78:E78)</f>
        <v>0</v>
      </c>
      <c r="G78" s="5" t="str">
        <f t="shared" si="18"/>
        <v>0%</v>
      </c>
      <c r="H78" s="6">
        <f t="shared" si="19"/>
        <v>0</v>
      </c>
    </row>
    <row r="79" spans="2:8" x14ac:dyDescent="0.4">
      <c r="B79" s="4" t="s">
        <v>31</v>
      </c>
      <c r="C79" s="4">
        <f>COUNTIFS(data!$B:$B,"3年1組",data!$M:$M,4)</f>
        <v>0</v>
      </c>
      <c r="D79" s="4">
        <f>COUNTIFS(data!$B:$B,"3年2組",data!$M:$M,4)</f>
        <v>0</v>
      </c>
      <c r="E79" s="4">
        <f>COUNTIFS(data!$B:$B,"3年3組",data!$M:$M,4)</f>
        <v>0</v>
      </c>
      <c r="F79" s="4">
        <f>SUM(C79:E79)</f>
        <v>0</v>
      </c>
      <c r="G79" s="5" t="str">
        <f t="shared" si="18"/>
        <v>0%</v>
      </c>
      <c r="H79" s="6">
        <f t="shared" si="19"/>
        <v>0</v>
      </c>
    </row>
    <row r="80" spans="2:8" x14ac:dyDescent="0.4">
      <c r="B80" s="4" t="s">
        <v>32</v>
      </c>
      <c r="C80" s="4">
        <f>COUNTIFS(data!$B:$B,"3年1組",data!$M:$M,5)</f>
        <v>0</v>
      </c>
      <c r="D80" s="4">
        <f>COUNTIFS(data!$B:$B,"3年2組",data!$M:$M,5)</f>
        <v>0</v>
      </c>
      <c r="E80" s="4">
        <f>COUNTIFS(data!$B:$B,"3年3組",data!$M:$M,5)</f>
        <v>0</v>
      </c>
      <c r="F80" s="4">
        <f>SUM(C80:E80)</f>
        <v>0</v>
      </c>
      <c r="G80" s="5" t="str">
        <f t="shared" si="18"/>
        <v>0%</v>
      </c>
      <c r="H80" s="6">
        <f t="shared" si="19"/>
        <v>0</v>
      </c>
    </row>
    <row r="82" spans="2:8" x14ac:dyDescent="0.4">
      <c r="B82" t="str">
        <f>data!N1</f>
        <v>11.生徒は、思いやりの心を持ち、良好な人間関係の中で学校生活を送っている。</v>
      </c>
    </row>
    <row r="83" spans="2:8" x14ac:dyDescent="0.4">
      <c r="B83" s="2"/>
      <c r="C83" s="3" t="s">
        <v>39</v>
      </c>
      <c r="D83" s="3" t="s">
        <v>40</v>
      </c>
      <c r="E83" s="3" t="s">
        <v>41</v>
      </c>
      <c r="F83" s="3" t="s">
        <v>26</v>
      </c>
      <c r="G83" s="3" t="s">
        <v>27</v>
      </c>
    </row>
    <row r="84" spans="2:8" x14ac:dyDescent="0.4">
      <c r="B84" s="4" t="s">
        <v>28</v>
      </c>
      <c r="C84" s="4">
        <f>COUNTIFS(data!$B:$B,"3年1組",data!$N:$N,1)</f>
        <v>3</v>
      </c>
      <c r="D84" s="4">
        <f>COUNTIFS(data!$B:$B,"3年2組",data!$N:$N,1)</f>
        <v>2</v>
      </c>
      <c r="E84" s="4">
        <f>COUNTIFS(data!$B:$B,"3年3組",data!$N:$N,1)</f>
        <v>0</v>
      </c>
      <c r="F84" s="4">
        <f>SUM(C84:E84)</f>
        <v>5</v>
      </c>
      <c r="G84" s="5" t="str">
        <f>ROUND((F84/SUM($C$84:$E$88))*100,0)&amp;"%"</f>
        <v>50%</v>
      </c>
      <c r="H84" s="6">
        <f>(F84/SUM($C$84:$E$88))*100</f>
        <v>50</v>
      </c>
    </row>
    <row r="85" spans="2:8" x14ac:dyDescent="0.4">
      <c r="B85" s="4" t="s">
        <v>29</v>
      </c>
      <c r="C85" s="4">
        <f>COUNTIFS(data!$B:$B,"3年1組",data!$N:$N,2)</f>
        <v>2</v>
      </c>
      <c r="D85" s="4">
        <f>COUNTIFS(data!$B:$B,"3年2組",data!$N:$N,2)</f>
        <v>2</v>
      </c>
      <c r="E85" s="4">
        <f>COUNTIFS(data!$B:$B,"3年3組",data!$N:$N,2)</f>
        <v>1</v>
      </c>
      <c r="F85" s="4">
        <f>SUM(C85:E85)</f>
        <v>5</v>
      </c>
      <c r="G85" s="5" t="str">
        <f t="shared" ref="G85:G88" si="20">ROUND((F85/SUM($C$84:$E$88))*100,0)&amp;"%"</f>
        <v>50%</v>
      </c>
      <c r="H85" s="6">
        <f t="shared" ref="H85:H88" si="21">(F85/SUM($C$84:$E$88))*100</f>
        <v>50</v>
      </c>
    </row>
    <row r="86" spans="2:8" x14ac:dyDescent="0.4">
      <c r="B86" s="4" t="s">
        <v>30</v>
      </c>
      <c r="C86" s="4">
        <f>COUNTIFS(data!$B:$B,"3年1組",data!$N:$N,3)</f>
        <v>0</v>
      </c>
      <c r="D86" s="4">
        <f>COUNTIFS(data!$B:$B,"3年2組",data!$N:$N,3)</f>
        <v>0</v>
      </c>
      <c r="E86" s="4">
        <f>COUNTIFS(data!$B:$B,"3年3組",data!$N:$N,3)</f>
        <v>0</v>
      </c>
      <c r="F86" s="4">
        <f>SUM(C86:E86)</f>
        <v>0</v>
      </c>
      <c r="G86" s="5" t="str">
        <f t="shared" si="20"/>
        <v>0%</v>
      </c>
      <c r="H86" s="6">
        <f t="shared" si="21"/>
        <v>0</v>
      </c>
    </row>
    <row r="87" spans="2:8" x14ac:dyDescent="0.4">
      <c r="B87" s="4" t="s">
        <v>31</v>
      </c>
      <c r="C87" s="4">
        <f>COUNTIFS(data!$B:$B,"3年1組",data!$N:$N,4)</f>
        <v>0</v>
      </c>
      <c r="D87" s="4">
        <f>COUNTIFS(data!$B:$B,"3年2組",data!$N:$N,4)</f>
        <v>0</v>
      </c>
      <c r="E87" s="4">
        <f>COUNTIFS(data!$B:$B,"3年3組",data!$N:$N,4)</f>
        <v>0</v>
      </c>
      <c r="F87" s="4">
        <f>SUM(C87:E87)</f>
        <v>0</v>
      </c>
      <c r="G87" s="5" t="str">
        <f t="shared" si="20"/>
        <v>0%</v>
      </c>
      <c r="H87" s="6">
        <f t="shared" si="21"/>
        <v>0</v>
      </c>
    </row>
    <row r="88" spans="2:8" x14ac:dyDescent="0.4">
      <c r="B88" s="4" t="s">
        <v>32</v>
      </c>
      <c r="C88" s="4">
        <f>COUNTIFS(data!$B:$B,"3年1組",data!$N:$N,5)</f>
        <v>0</v>
      </c>
      <c r="D88" s="4">
        <f>COUNTIFS(data!$B:$B,"3年2組",data!$N:$N,5)</f>
        <v>0</v>
      </c>
      <c r="E88" s="4">
        <f>COUNTIFS(data!$B:$B,"3年3組",data!$N:$N,5)</f>
        <v>0</v>
      </c>
      <c r="F88" s="4">
        <f>SUM(C88:E88)</f>
        <v>0</v>
      </c>
      <c r="G88" s="5" t="str">
        <f t="shared" si="20"/>
        <v>0%</v>
      </c>
      <c r="H88" s="6">
        <f t="shared" si="21"/>
        <v>0</v>
      </c>
    </row>
    <row r="90" spans="2:8" x14ac:dyDescent="0.4">
      <c r="B90" t="str">
        <f>data!O1</f>
        <v>12.授業全般において生徒は、授業が楽しく分かりやすいと言っている。</v>
      </c>
    </row>
    <row r="91" spans="2:8" x14ac:dyDescent="0.4">
      <c r="B91" s="2"/>
      <c r="C91" s="3" t="s">
        <v>39</v>
      </c>
      <c r="D91" s="3" t="s">
        <v>40</v>
      </c>
      <c r="E91" s="3" t="s">
        <v>41</v>
      </c>
      <c r="F91" s="3" t="s">
        <v>26</v>
      </c>
      <c r="G91" s="3" t="s">
        <v>27</v>
      </c>
    </row>
    <row r="92" spans="2:8" x14ac:dyDescent="0.4">
      <c r="B92" s="4" t="s">
        <v>28</v>
      </c>
      <c r="C92" s="4">
        <f>COUNTIFS(data!$B:$B,"3年1組",data!$O:$O,1)</f>
        <v>3</v>
      </c>
      <c r="D92" s="4">
        <f>COUNTIFS(data!$B:$B,"3年2組",data!$O:$O,1)</f>
        <v>2</v>
      </c>
      <c r="E92" s="4">
        <f>COUNTIFS(data!$B:$B,"3年3組",data!$O:$O,1)</f>
        <v>0</v>
      </c>
      <c r="F92" s="4">
        <f>SUM(C92:E92)</f>
        <v>5</v>
      </c>
      <c r="G92" s="5" t="str">
        <f>ROUND((F92/SUM($C$92:$E$96))*100,0)&amp;"%"</f>
        <v>50%</v>
      </c>
      <c r="H92" s="6">
        <f>(F92/SUM($C$84:$E$88))*100</f>
        <v>50</v>
      </c>
    </row>
    <row r="93" spans="2:8" x14ac:dyDescent="0.4">
      <c r="B93" s="4" t="s">
        <v>29</v>
      </c>
      <c r="C93" s="4">
        <f>COUNTIFS(data!$B:$B,"3年1組",data!$O:$O,2)</f>
        <v>1</v>
      </c>
      <c r="D93" s="4">
        <f>COUNTIFS(data!$B:$B,"3年2組",data!$O:$O,2)</f>
        <v>1</v>
      </c>
      <c r="E93" s="4">
        <f>COUNTIFS(data!$B:$B,"3年3組",data!$O:$O,2)</f>
        <v>1</v>
      </c>
      <c r="F93" s="4">
        <f>SUM(C93:E93)</f>
        <v>3</v>
      </c>
      <c r="G93" s="5" t="str">
        <f t="shared" ref="G93:G96" si="22">ROUND((F93/SUM($C$92:$E$96))*100,0)&amp;"%"</f>
        <v>30%</v>
      </c>
      <c r="H93" s="6">
        <f t="shared" ref="H93:H96" si="23">(F93/SUM($C$84:$E$88))*100</f>
        <v>30</v>
      </c>
    </row>
    <row r="94" spans="2:8" x14ac:dyDescent="0.4">
      <c r="B94" s="4" t="s">
        <v>30</v>
      </c>
      <c r="C94" s="4">
        <f>COUNTIFS(data!$B:$B,"3年1組",data!$O:$O,3)</f>
        <v>1</v>
      </c>
      <c r="D94" s="4">
        <f>COUNTIFS(data!$B:$B,"3年2組",data!$O:$O,3)</f>
        <v>0</v>
      </c>
      <c r="E94" s="4">
        <f>COUNTIFS(data!$B:$B,"3年3組",data!$O:$O,3)</f>
        <v>0</v>
      </c>
      <c r="F94" s="4">
        <f>SUM(C94:E94)</f>
        <v>1</v>
      </c>
      <c r="G94" s="5" t="str">
        <f t="shared" si="22"/>
        <v>10%</v>
      </c>
      <c r="H94" s="6">
        <f t="shared" si="23"/>
        <v>10</v>
      </c>
    </row>
    <row r="95" spans="2:8" x14ac:dyDescent="0.4">
      <c r="B95" s="4" t="s">
        <v>31</v>
      </c>
      <c r="C95" s="4">
        <f>COUNTIFS(data!$B:$B,"3年1組",data!$O:$O,4)</f>
        <v>0</v>
      </c>
      <c r="D95" s="4">
        <f>COUNTIFS(data!$B:$B,"3年2組",data!$O:$O,4)</f>
        <v>0</v>
      </c>
      <c r="E95" s="4">
        <f>COUNTIFS(data!$B:$B,"3年3組",data!$O:$O,4)</f>
        <v>0</v>
      </c>
      <c r="F95" s="4">
        <f>SUM(C95:E95)</f>
        <v>0</v>
      </c>
      <c r="G95" s="5" t="str">
        <f t="shared" si="22"/>
        <v>0%</v>
      </c>
      <c r="H95" s="6">
        <f t="shared" si="23"/>
        <v>0</v>
      </c>
    </row>
    <row r="96" spans="2:8" x14ac:dyDescent="0.4">
      <c r="B96" s="4" t="s">
        <v>32</v>
      </c>
      <c r="C96" s="4">
        <f>COUNTIFS(data!$B:$B,"3年1組",data!$O:$O,5)</f>
        <v>0</v>
      </c>
      <c r="D96" s="4">
        <f>COUNTIFS(data!$B:$B,"3年2組",data!$O:$O,5)</f>
        <v>1</v>
      </c>
      <c r="E96" s="4">
        <f>COUNTIFS(data!$B:$B,"3年3組",data!$O:$O,5)</f>
        <v>0</v>
      </c>
      <c r="F96" s="4">
        <f>SUM(C96:E96)</f>
        <v>1</v>
      </c>
      <c r="G96" s="5" t="str">
        <f t="shared" si="22"/>
        <v>10%</v>
      </c>
      <c r="H96" s="6">
        <f t="shared" si="23"/>
        <v>10</v>
      </c>
    </row>
  </sheetData>
  <phoneticPr fontId="1"/>
  <pageMargins left="0.25" right="0.25" top="0.75" bottom="0.75" header="0.3" footer="0.3"/>
  <pageSetup paperSize="9" scale="81" fitToHeight="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98"/>
  <sheetViews>
    <sheetView workbookViewId="0">
      <selection activeCell="B18" sqref="B18"/>
    </sheetView>
  </sheetViews>
  <sheetFormatPr defaultRowHeight="18.75" x14ac:dyDescent="0.4"/>
  <cols>
    <col min="2" max="2" width="14.625" customWidth="1"/>
    <col min="3" max="3" width="4.5" customWidth="1"/>
    <col min="4" max="4" width="5" bestFit="1" customWidth="1"/>
    <col min="5" max="5" width="9" style="6"/>
  </cols>
  <sheetData>
    <row r="1" spans="2:5" x14ac:dyDescent="0.4">
      <c r="B1" t="s">
        <v>42</v>
      </c>
    </row>
    <row r="2" spans="2:5" x14ac:dyDescent="0.4">
      <c r="B2" t="str">
        <f>data!D1</f>
        <v>1.学校は、保護者会、学校だより、ホームページなどで教育方針や教育計画などを分かりやすく保護者に伝えている。</v>
      </c>
    </row>
    <row r="3" spans="2:5" x14ac:dyDescent="0.4">
      <c r="B3" s="2"/>
      <c r="C3" s="3" t="s">
        <v>26</v>
      </c>
      <c r="D3" s="3" t="s">
        <v>27</v>
      </c>
    </row>
    <row r="4" spans="2:5" x14ac:dyDescent="0.4">
      <c r="B4" s="4" t="s">
        <v>28</v>
      </c>
      <c r="C4" s="4">
        <f>COUNTIFS(data!$D:$D,1)</f>
        <v>16</v>
      </c>
      <c r="D4" s="5" t="str">
        <f>ROUND((C4/SUM($C$4:$C$8))*100,0)&amp;"%"</f>
        <v>41%</v>
      </c>
      <c r="E4" s="6">
        <f>ROUND((C4/SUM($C$4:$C$8))*100,0)</f>
        <v>41</v>
      </c>
    </row>
    <row r="5" spans="2:5" x14ac:dyDescent="0.4">
      <c r="B5" s="4" t="s">
        <v>29</v>
      </c>
      <c r="C5" s="4">
        <f>COUNTIFS(data!$D:$D,2)</f>
        <v>18</v>
      </c>
      <c r="D5" s="5" t="str">
        <f t="shared" ref="D5:D8" si="0">ROUND((C5/SUM($C$4:$C$8))*100,0)&amp;"%"</f>
        <v>46%</v>
      </c>
      <c r="E5" s="6">
        <f t="shared" ref="E5:E8" si="1">ROUND((C5/SUM($C$4:$C$8))*100,0)</f>
        <v>46</v>
      </c>
    </row>
    <row r="6" spans="2:5" x14ac:dyDescent="0.4">
      <c r="B6" s="4" t="s">
        <v>30</v>
      </c>
      <c r="C6" s="4">
        <f>COUNTIFS(data!$D:$D,3)</f>
        <v>1</v>
      </c>
      <c r="D6" s="5" t="str">
        <f t="shared" si="0"/>
        <v>3%</v>
      </c>
      <c r="E6" s="6">
        <f t="shared" si="1"/>
        <v>3</v>
      </c>
    </row>
    <row r="7" spans="2:5" x14ac:dyDescent="0.4">
      <c r="B7" s="4" t="s">
        <v>31</v>
      </c>
      <c r="C7" s="4">
        <f>COUNTIFS(data!$D:$D,4)</f>
        <v>2</v>
      </c>
      <c r="D7" s="5" t="str">
        <f t="shared" si="0"/>
        <v>5%</v>
      </c>
      <c r="E7" s="6">
        <f t="shared" si="1"/>
        <v>5</v>
      </c>
    </row>
    <row r="8" spans="2:5" x14ac:dyDescent="0.4">
      <c r="B8" s="4" t="s">
        <v>32</v>
      </c>
      <c r="C8" s="4">
        <f>COUNTIFS(data!$D:$D,5)</f>
        <v>2</v>
      </c>
      <c r="D8" s="5" t="str">
        <f t="shared" si="0"/>
        <v>5%</v>
      </c>
      <c r="E8" s="6">
        <f t="shared" si="1"/>
        <v>5</v>
      </c>
    </row>
    <row r="10" spans="2:5" x14ac:dyDescent="0.4">
      <c r="B10" t="str">
        <f>data!E1</f>
        <v>2.学校は、意欲的に学校行事(運動会・永光祭・展示会・宿泊行事等)、特色ある教育活動に取り組んでいる。</v>
      </c>
    </row>
    <row r="11" spans="2:5" x14ac:dyDescent="0.4">
      <c r="B11" s="2"/>
      <c r="C11" s="3" t="s">
        <v>26</v>
      </c>
      <c r="D11" s="3" t="s">
        <v>27</v>
      </c>
    </row>
    <row r="12" spans="2:5" x14ac:dyDescent="0.4">
      <c r="B12" s="4" t="s">
        <v>28</v>
      </c>
      <c r="C12" s="4">
        <f>COUNTIFS(data!$E:$E,1)</f>
        <v>23</v>
      </c>
      <c r="D12" s="5" t="str">
        <f>ROUND((C12/SUM($C$12:$C$16))*100,0)&amp;"%"</f>
        <v>59%</v>
      </c>
      <c r="E12" s="6">
        <f>ROUND((C12/SUM($C$12:$C$16))*100,0)</f>
        <v>59</v>
      </c>
    </row>
    <row r="13" spans="2:5" x14ac:dyDescent="0.4">
      <c r="B13" s="4" t="s">
        <v>29</v>
      </c>
      <c r="C13" s="4">
        <f>COUNTIFS(data!$E:$E,2)</f>
        <v>13</v>
      </c>
      <c r="D13" s="5" t="str">
        <f t="shared" ref="D13:D16" si="2">ROUND((C13/SUM($C$12:$C$16))*100,0)&amp;"%"</f>
        <v>33%</v>
      </c>
      <c r="E13" s="6">
        <f t="shared" ref="E13:E16" si="3">ROUND((C13/SUM($C$12:$C$16))*100,0)</f>
        <v>33</v>
      </c>
    </row>
    <row r="14" spans="2:5" x14ac:dyDescent="0.4">
      <c r="B14" s="4" t="s">
        <v>30</v>
      </c>
      <c r="C14" s="4">
        <f>COUNTIFS(data!$E:$E,3)</f>
        <v>1</v>
      </c>
      <c r="D14" s="5" t="str">
        <f t="shared" si="2"/>
        <v>3%</v>
      </c>
      <c r="E14" s="6">
        <f t="shared" si="3"/>
        <v>3</v>
      </c>
    </row>
    <row r="15" spans="2:5" x14ac:dyDescent="0.4">
      <c r="B15" s="4" t="s">
        <v>31</v>
      </c>
      <c r="C15" s="4">
        <f>COUNTIFS(data!$E:$E,4)</f>
        <v>2</v>
      </c>
      <c r="D15" s="5" t="str">
        <f t="shared" si="2"/>
        <v>5%</v>
      </c>
      <c r="E15" s="6">
        <f t="shared" si="3"/>
        <v>5</v>
      </c>
    </row>
    <row r="16" spans="2:5" x14ac:dyDescent="0.4">
      <c r="B16" s="4" t="s">
        <v>32</v>
      </c>
      <c r="C16" s="4">
        <f>COUNTIFS(data!$E:$E,5)</f>
        <v>0</v>
      </c>
      <c r="D16" s="5" t="str">
        <f t="shared" si="2"/>
        <v>0%</v>
      </c>
      <c r="E16" s="6">
        <f t="shared" si="3"/>
        <v>0</v>
      </c>
    </row>
    <row r="18" spans="2:5" x14ac:dyDescent="0.4">
      <c r="B18" t="str">
        <f>data!F1</f>
        <v>3.学校は、道徳の授業を大切にするなど、「心の教育」に力を入れている。</v>
      </c>
    </row>
    <row r="19" spans="2:5" x14ac:dyDescent="0.4">
      <c r="B19" s="2"/>
      <c r="C19" s="3" t="s">
        <v>26</v>
      </c>
      <c r="D19" s="3" t="s">
        <v>27</v>
      </c>
    </row>
    <row r="20" spans="2:5" x14ac:dyDescent="0.4">
      <c r="B20" s="4" t="s">
        <v>28</v>
      </c>
      <c r="C20" s="4">
        <f>COUNTIFS(data!$F:$F,1)</f>
        <v>13</v>
      </c>
      <c r="D20" s="5" t="str">
        <f>ROUND((C20/SUM($C$20:$C$24))*100,0)&amp;"%"</f>
        <v>33%</v>
      </c>
      <c r="E20" s="6">
        <f>ROUND((C20/SUM($C$20:$C$24))*100,0)</f>
        <v>33</v>
      </c>
    </row>
    <row r="21" spans="2:5" x14ac:dyDescent="0.4">
      <c r="B21" s="4" t="s">
        <v>29</v>
      </c>
      <c r="C21" s="4">
        <f>COUNTIFS(data!$F:$F,2)</f>
        <v>15</v>
      </c>
      <c r="D21" s="5" t="str">
        <f t="shared" ref="D21:D24" si="4">ROUND((C21/SUM($C$20:$C$24))*100,0)&amp;"%"</f>
        <v>38%</v>
      </c>
      <c r="E21" s="6">
        <f t="shared" ref="E21:E24" si="5">ROUND((C21/SUM($C$20:$C$24))*100,0)</f>
        <v>38</v>
      </c>
    </row>
    <row r="22" spans="2:5" x14ac:dyDescent="0.4">
      <c r="B22" s="4" t="s">
        <v>30</v>
      </c>
      <c r="C22" s="4">
        <f>COUNTIFS(data!$F:$F,3)</f>
        <v>7</v>
      </c>
      <c r="D22" s="5" t="str">
        <f t="shared" si="4"/>
        <v>18%</v>
      </c>
      <c r="E22" s="6">
        <f t="shared" si="5"/>
        <v>18</v>
      </c>
    </row>
    <row r="23" spans="2:5" x14ac:dyDescent="0.4">
      <c r="B23" s="4" t="s">
        <v>31</v>
      </c>
      <c r="C23" s="4">
        <f>COUNTIFS(data!$F:$F,4)</f>
        <v>3</v>
      </c>
      <c r="D23" s="5" t="str">
        <f t="shared" si="4"/>
        <v>8%</v>
      </c>
      <c r="E23" s="6">
        <f t="shared" si="5"/>
        <v>8</v>
      </c>
    </row>
    <row r="24" spans="2:5" x14ac:dyDescent="0.4">
      <c r="B24" s="4" t="s">
        <v>32</v>
      </c>
      <c r="C24" s="4">
        <f>COUNTIFS(data!$F:$F,5)</f>
        <v>1</v>
      </c>
      <c r="D24" s="5" t="str">
        <f t="shared" si="4"/>
        <v>3%</v>
      </c>
      <c r="E24" s="6">
        <f t="shared" si="5"/>
        <v>3</v>
      </c>
    </row>
    <row r="26" spans="2:5" x14ac:dyDescent="0.4">
      <c r="B26" t="str">
        <f>data!G1</f>
        <v>4.学校は、教室や廊下などの清掃、整理整頓など、学習環境の整備に努めている。</v>
      </c>
    </row>
    <row r="27" spans="2:5" x14ac:dyDescent="0.4">
      <c r="B27" s="2"/>
      <c r="C27" s="3" t="s">
        <v>26</v>
      </c>
      <c r="D27" s="3" t="s">
        <v>27</v>
      </c>
    </row>
    <row r="28" spans="2:5" x14ac:dyDescent="0.4">
      <c r="B28" s="4" t="s">
        <v>28</v>
      </c>
      <c r="C28" s="4">
        <f>COUNTIFS(data!$G:$G,1)</f>
        <v>12</v>
      </c>
      <c r="D28" s="5" t="str">
        <f>ROUND((C28/SUM($C$28:$C$32))*100,0)&amp;"%"</f>
        <v>31%</v>
      </c>
      <c r="E28" s="6">
        <f>ROUND((C28/SUM($C$28:$C$32))*100,0)</f>
        <v>31</v>
      </c>
    </row>
    <row r="29" spans="2:5" x14ac:dyDescent="0.4">
      <c r="B29" s="4" t="s">
        <v>29</v>
      </c>
      <c r="C29" s="4">
        <f>COUNTIFS(data!$G:$G,2)</f>
        <v>18</v>
      </c>
      <c r="D29" s="5" t="str">
        <f t="shared" ref="D29:D32" si="6">ROUND((C29/SUM($C$28:$C$32))*100,0)&amp;"%"</f>
        <v>46%</v>
      </c>
      <c r="E29" s="6">
        <f t="shared" ref="E29:E32" si="7">ROUND((C29/SUM($C$28:$C$32))*100,0)</f>
        <v>46</v>
      </c>
    </row>
    <row r="30" spans="2:5" x14ac:dyDescent="0.4">
      <c r="B30" s="4" t="s">
        <v>30</v>
      </c>
      <c r="C30" s="4">
        <f>COUNTIFS(data!$G:$G,3)</f>
        <v>4</v>
      </c>
      <c r="D30" s="5" t="str">
        <f t="shared" si="6"/>
        <v>10%</v>
      </c>
      <c r="E30" s="6">
        <f t="shared" si="7"/>
        <v>10</v>
      </c>
    </row>
    <row r="31" spans="2:5" x14ac:dyDescent="0.4">
      <c r="B31" s="4" t="s">
        <v>31</v>
      </c>
      <c r="C31" s="4">
        <f>COUNTIFS(data!$G:$G,4)</f>
        <v>1</v>
      </c>
      <c r="D31" s="5" t="str">
        <f t="shared" si="6"/>
        <v>3%</v>
      </c>
      <c r="E31" s="6">
        <f t="shared" si="7"/>
        <v>3</v>
      </c>
    </row>
    <row r="32" spans="2:5" x14ac:dyDescent="0.4">
      <c r="B32" s="4" t="s">
        <v>32</v>
      </c>
      <c r="C32" s="4">
        <f>COUNTIFS(data!$G:$G,5)</f>
        <v>4</v>
      </c>
      <c r="D32" s="5" t="str">
        <f t="shared" si="6"/>
        <v>10%</v>
      </c>
      <c r="E32" s="6">
        <f t="shared" si="7"/>
        <v>10</v>
      </c>
    </row>
    <row r="34" spans="2:5" x14ac:dyDescent="0.4">
      <c r="B34" t="str">
        <f>data!H1</f>
        <v>5.学校は、学校公開や保護者会、学校行事など、保護者が参観する機会を多く持っている。</v>
      </c>
    </row>
    <row r="35" spans="2:5" x14ac:dyDescent="0.4">
      <c r="B35" s="2"/>
      <c r="C35" s="3" t="s">
        <v>26</v>
      </c>
      <c r="D35" s="3" t="s">
        <v>27</v>
      </c>
    </row>
    <row r="36" spans="2:5" x14ac:dyDescent="0.4">
      <c r="B36" s="4" t="s">
        <v>28</v>
      </c>
      <c r="C36" s="4">
        <f>COUNTIFS(data!$H:$H,1)</f>
        <v>13</v>
      </c>
      <c r="D36" s="5" t="str">
        <f>ROUND((C36/SUM($C$36:$C$40))*100,0)&amp;"%"</f>
        <v>33%</v>
      </c>
      <c r="E36" s="6">
        <f>ROUND((C36/SUM($C$36:$C$40))*100,0)</f>
        <v>33</v>
      </c>
    </row>
    <row r="37" spans="2:5" x14ac:dyDescent="0.4">
      <c r="B37" s="4" t="s">
        <v>29</v>
      </c>
      <c r="C37" s="4">
        <f>COUNTIFS(data!$H:$H,2)</f>
        <v>18</v>
      </c>
      <c r="D37" s="5" t="str">
        <f t="shared" ref="D37:D40" si="8">ROUND((C37/SUM($C$36:$C$40))*100,0)&amp;"%"</f>
        <v>46%</v>
      </c>
      <c r="E37" s="6">
        <f t="shared" ref="E37:E40" si="9">ROUND((C37/SUM($C$36:$C$40))*100,0)</f>
        <v>46</v>
      </c>
    </row>
    <row r="38" spans="2:5" x14ac:dyDescent="0.4">
      <c r="B38" s="4" t="s">
        <v>30</v>
      </c>
      <c r="C38" s="4">
        <f>COUNTIFS(data!$H:$H,3)</f>
        <v>7</v>
      </c>
      <c r="D38" s="5" t="str">
        <f t="shared" si="8"/>
        <v>18%</v>
      </c>
      <c r="E38" s="6">
        <f t="shared" si="9"/>
        <v>18</v>
      </c>
    </row>
    <row r="39" spans="2:5" x14ac:dyDescent="0.4">
      <c r="B39" s="4" t="s">
        <v>31</v>
      </c>
      <c r="C39" s="4">
        <f>COUNTIFS(data!$H:$H,4)</f>
        <v>1</v>
      </c>
      <c r="D39" s="5" t="str">
        <f t="shared" si="8"/>
        <v>3%</v>
      </c>
      <c r="E39" s="6">
        <f t="shared" si="9"/>
        <v>3</v>
      </c>
    </row>
    <row r="40" spans="2:5" x14ac:dyDescent="0.4">
      <c r="B40" s="4" t="s">
        <v>32</v>
      </c>
      <c r="C40" s="4">
        <f>COUNTIFS(data!$H:$H,5)</f>
        <v>0</v>
      </c>
      <c r="D40" s="5" t="str">
        <f t="shared" si="8"/>
        <v>0%</v>
      </c>
      <c r="E40" s="6">
        <f t="shared" si="9"/>
        <v>0</v>
      </c>
    </row>
    <row r="42" spans="2:5" x14ac:dyDescent="0.4">
      <c r="B42" t="str">
        <f>data!I1</f>
        <v>6.学校は、信頼性の高い評価・評定を行うとともに、生徒の良いところを評価するよう努めている。</v>
      </c>
    </row>
    <row r="43" spans="2:5" x14ac:dyDescent="0.4">
      <c r="B43" s="2"/>
      <c r="C43" s="3" t="s">
        <v>26</v>
      </c>
      <c r="D43" s="3" t="s">
        <v>27</v>
      </c>
    </row>
    <row r="44" spans="2:5" x14ac:dyDescent="0.4">
      <c r="B44" s="4" t="s">
        <v>28</v>
      </c>
      <c r="C44" s="4">
        <f>COUNTIFS(data!$I:$I,1)</f>
        <v>14</v>
      </c>
      <c r="D44" s="5" t="str">
        <f>ROUND((C44/SUM($C$44:$C$48))*100,0)&amp;"%"</f>
        <v>36%</v>
      </c>
      <c r="E44" s="6">
        <f>ROUND((C44/SUM($C$44:$C$48))*100,0)</f>
        <v>36</v>
      </c>
    </row>
    <row r="45" spans="2:5" x14ac:dyDescent="0.4">
      <c r="B45" s="4" t="s">
        <v>29</v>
      </c>
      <c r="C45" s="4">
        <f>COUNTIFS(data!$I:$I,2)</f>
        <v>11</v>
      </c>
      <c r="D45" s="5" t="str">
        <f t="shared" ref="D45:D48" si="10">ROUND((C45/SUM($C$44:$C$48))*100,0)&amp;"%"</f>
        <v>28%</v>
      </c>
      <c r="E45" s="6">
        <f t="shared" ref="E45:E48" si="11">ROUND((C45/SUM($C$44:$C$48))*100,0)</f>
        <v>28</v>
      </c>
    </row>
    <row r="46" spans="2:5" x14ac:dyDescent="0.4">
      <c r="B46" s="4" t="s">
        <v>30</v>
      </c>
      <c r="C46" s="4">
        <f>COUNTIFS(data!$I:$I,3)</f>
        <v>7</v>
      </c>
      <c r="D46" s="5" t="str">
        <f t="shared" si="10"/>
        <v>18%</v>
      </c>
      <c r="E46" s="6">
        <f t="shared" si="11"/>
        <v>18</v>
      </c>
    </row>
    <row r="47" spans="2:5" x14ac:dyDescent="0.4">
      <c r="B47" s="4" t="s">
        <v>31</v>
      </c>
      <c r="C47" s="4">
        <f>COUNTIFS(data!$I:$I,4)</f>
        <v>5</v>
      </c>
      <c r="D47" s="5" t="str">
        <f t="shared" si="10"/>
        <v>13%</v>
      </c>
      <c r="E47" s="6">
        <f t="shared" si="11"/>
        <v>13</v>
      </c>
    </row>
    <row r="48" spans="2:5" x14ac:dyDescent="0.4">
      <c r="B48" s="4" t="s">
        <v>32</v>
      </c>
      <c r="C48" s="4">
        <f>COUNTIFS(data!$I:$I,5)</f>
        <v>2</v>
      </c>
      <c r="D48" s="5" t="str">
        <f t="shared" si="10"/>
        <v>5%</v>
      </c>
      <c r="E48" s="6">
        <f t="shared" si="11"/>
        <v>5</v>
      </c>
    </row>
    <row r="52" spans="2:5" x14ac:dyDescent="0.4">
      <c r="B52" t="str">
        <f>data!J1</f>
        <v>7.全般的に教員は、教材や指導方法を工夫するなど、分かりやすい授業をするよう努めている。</v>
      </c>
    </row>
    <row r="53" spans="2:5" x14ac:dyDescent="0.4">
      <c r="B53" s="2"/>
      <c r="C53" s="3" t="s">
        <v>26</v>
      </c>
      <c r="D53" s="3" t="s">
        <v>27</v>
      </c>
    </row>
    <row r="54" spans="2:5" x14ac:dyDescent="0.4">
      <c r="B54" s="4" t="s">
        <v>28</v>
      </c>
      <c r="C54" s="4">
        <f>COUNTIFS(data!$J:$J,1)</f>
        <v>9</v>
      </c>
      <c r="D54" s="5" t="str">
        <f>ROUND((C54/SUM($C$54:$C$58))*100,0)&amp;"%"</f>
        <v>23%</v>
      </c>
      <c r="E54" s="6">
        <f>ROUND((C54/SUM($C$54:$C$58))*100,0)</f>
        <v>23</v>
      </c>
    </row>
    <row r="55" spans="2:5" x14ac:dyDescent="0.4">
      <c r="B55" s="4" t="s">
        <v>29</v>
      </c>
      <c r="C55" s="4">
        <f>COUNTIFS(data!$J:$J,2)</f>
        <v>13</v>
      </c>
      <c r="D55" s="5" t="str">
        <f t="shared" ref="D55:D58" si="12">ROUND((C55/SUM($C$54:$C$58))*100,0)&amp;"%"</f>
        <v>33%</v>
      </c>
      <c r="E55" s="6">
        <f t="shared" ref="E55:E58" si="13">ROUND((C55/SUM($C$54:$C$58))*100,0)</f>
        <v>33</v>
      </c>
    </row>
    <row r="56" spans="2:5" x14ac:dyDescent="0.4">
      <c r="B56" s="4" t="s">
        <v>30</v>
      </c>
      <c r="C56" s="4">
        <f>COUNTIFS(data!$J:$J,3)</f>
        <v>8</v>
      </c>
      <c r="D56" s="5" t="str">
        <f t="shared" si="12"/>
        <v>21%</v>
      </c>
      <c r="E56" s="6">
        <f t="shared" si="13"/>
        <v>21</v>
      </c>
    </row>
    <row r="57" spans="2:5" x14ac:dyDescent="0.4">
      <c r="B57" s="4" t="s">
        <v>31</v>
      </c>
      <c r="C57" s="4">
        <f>COUNTIFS(data!$J:$J,4)</f>
        <v>3</v>
      </c>
      <c r="D57" s="5" t="str">
        <f t="shared" si="12"/>
        <v>8%</v>
      </c>
      <c r="E57" s="6">
        <f t="shared" si="13"/>
        <v>8</v>
      </c>
    </row>
    <row r="58" spans="2:5" x14ac:dyDescent="0.4">
      <c r="B58" s="4" t="s">
        <v>32</v>
      </c>
      <c r="C58" s="4">
        <f>COUNTIFS(data!$J:$J,5)</f>
        <v>6</v>
      </c>
      <c r="D58" s="5" t="str">
        <f t="shared" si="12"/>
        <v>15%</v>
      </c>
      <c r="E58" s="6">
        <f t="shared" si="13"/>
        <v>15</v>
      </c>
    </row>
    <row r="60" spans="2:5" x14ac:dyDescent="0.4">
      <c r="B60" t="str">
        <f>data!K1</f>
        <v>8.学校には、生徒のことで気軽に相談できる。</v>
      </c>
    </row>
    <row r="61" spans="2:5" x14ac:dyDescent="0.4">
      <c r="B61" s="2"/>
      <c r="C61" s="3" t="s">
        <v>26</v>
      </c>
      <c r="D61" s="3" t="s">
        <v>27</v>
      </c>
    </row>
    <row r="62" spans="2:5" x14ac:dyDescent="0.4">
      <c r="B62" s="4" t="s">
        <v>28</v>
      </c>
      <c r="C62" s="4">
        <f>COUNTIFS(data!$K:$K,1)</f>
        <v>15</v>
      </c>
      <c r="D62" s="5" t="str">
        <f>ROUND((C62/SUM($C$62:$C$66))*100,0)&amp;"%"</f>
        <v>38%</v>
      </c>
      <c r="E62" s="6">
        <f>ROUND((C62/SUM($C$62:$C$66))*100,0)</f>
        <v>38</v>
      </c>
    </row>
    <row r="63" spans="2:5" x14ac:dyDescent="0.4">
      <c r="B63" s="4" t="s">
        <v>29</v>
      </c>
      <c r="C63" s="4">
        <f>COUNTIFS(data!$K:$K,2)</f>
        <v>13</v>
      </c>
      <c r="D63" s="5" t="str">
        <f t="shared" ref="D63:D66" si="14">ROUND((C63/SUM($C$62:$C$66))*100,0)&amp;"%"</f>
        <v>33%</v>
      </c>
      <c r="E63" s="6">
        <f t="shared" ref="E63:E66" si="15">ROUND((C63/SUM($C$62:$C$66))*100,0)</f>
        <v>33</v>
      </c>
    </row>
    <row r="64" spans="2:5" x14ac:dyDescent="0.4">
      <c r="B64" s="4" t="s">
        <v>30</v>
      </c>
      <c r="C64" s="4">
        <f>COUNTIFS(data!$K:$K,3)</f>
        <v>6</v>
      </c>
      <c r="D64" s="5" t="str">
        <f t="shared" si="14"/>
        <v>15%</v>
      </c>
      <c r="E64" s="6">
        <f t="shared" si="15"/>
        <v>15</v>
      </c>
    </row>
    <row r="65" spans="2:5" x14ac:dyDescent="0.4">
      <c r="B65" s="4" t="s">
        <v>31</v>
      </c>
      <c r="C65" s="4">
        <f>COUNTIFS(data!$K:$K,4)</f>
        <v>3</v>
      </c>
      <c r="D65" s="5" t="str">
        <f t="shared" si="14"/>
        <v>8%</v>
      </c>
      <c r="E65" s="6">
        <f t="shared" si="15"/>
        <v>8</v>
      </c>
    </row>
    <row r="66" spans="2:5" x14ac:dyDescent="0.4">
      <c r="B66" s="4" t="s">
        <v>32</v>
      </c>
      <c r="C66" s="4">
        <f>COUNTIFS(data!$K:$K,5)</f>
        <v>2</v>
      </c>
      <c r="D66" s="5" t="str">
        <f t="shared" si="14"/>
        <v>5%</v>
      </c>
      <c r="E66" s="6">
        <f t="shared" si="15"/>
        <v>5</v>
      </c>
    </row>
    <row r="68" spans="2:5" x14ac:dyDescent="0.4">
      <c r="B68" t="str">
        <f>data!L1</f>
        <v>9.生徒は、学校に楽しく登校しており、充実した学校生活を送っている。</v>
      </c>
    </row>
    <row r="69" spans="2:5" x14ac:dyDescent="0.4">
      <c r="B69" s="2"/>
      <c r="C69" s="3" t="s">
        <v>26</v>
      </c>
      <c r="D69" s="3" t="s">
        <v>27</v>
      </c>
    </row>
    <row r="70" spans="2:5" x14ac:dyDescent="0.4">
      <c r="B70" s="4" t="s">
        <v>28</v>
      </c>
      <c r="C70" s="4">
        <f>COUNTIFS(data!$L:$L,1)</f>
        <v>15</v>
      </c>
      <c r="D70" s="5" t="str">
        <f>ROUND((C70/SUM($C$70:$C$74))*100,0)&amp;"%"</f>
        <v>38%</v>
      </c>
      <c r="E70" s="6">
        <f>ROUND((C70/SUM($C$70:$C$74))*100,0)</f>
        <v>38</v>
      </c>
    </row>
    <row r="71" spans="2:5" x14ac:dyDescent="0.4">
      <c r="B71" s="4" t="s">
        <v>29</v>
      </c>
      <c r="C71" s="4">
        <f>COUNTIFS(data!$L:$L,2)</f>
        <v>15</v>
      </c>
      <c r="D71" s="5" t="str">
        <f t="shared" ref="D71:D74" si="16">ROUND((C71/SUM($C$70:$C$74))*100,0)&amp;"%"</f>
        <v>38%</v>
      </c>
      <c r="E71" s="6">
        <f t="shared" ref="E71:E74" si="17">ROUND((C71/SUM($C$70:$C$74))*100,0)</f>
        <v>38</v>
      </c>
    </row>
    <row r="72" spans="2:5" x14ac:dyDescent="0.4">
      <c r="B72" s="4" t="s">
        <v>30</v>
      </c>
      <c r="C72" s="4">
        <f>COUNTIFS(data!$L:$L,3)</f>
        <v>7</v>
      </c>
      <c r="D72" s="5" t="str">
        <f t="shared" si="16"/>
        <v>18%</v>
      </c>
      <c r="E72" s="6">
        <f t="shared" si="17"/>
        <v>18</v>
      </c>
    </row>
    <row r="73" spans="2:5" x14ac:dyDescent="0.4">
      <c r="B73" s="4" t="s">
        <v>31</v>
      </c>
      <c r="C73" s="4">
        <f>COUNTIFS(data!$L:$L,4)</f>
        <v>2</v>
      </c>
      <c r="D73" s="5" t="str">
        <f t="shared" si="16"/>
        <v>5%</v>
      </c>
      <c r="E73" s="6">
        <f t="shared" si="17"/>
        <v>5</v>
      </c>
    </row>
    <row r="74" spans="2:5" x14ac:dyDescent="0.4">
      <c r="B74" s="4" t="s">
        <v>32</v>
      </c>
      <c r="C74" s="4">
        <f>COUNTIFS(data!$L:$L,5)</f>
        <v>0</v>
      </c>
      <c r="D74" s="5" t="str">
        <f t="shared" si="16"/>
        <v>0%</v>
      </c>
      <c r="E74" s="6">
        <f t="shared" si="17"/>
        <v>0</v>
      </c>
    </row>
    <row r="76" spans="2:5" x14ac:dyDescent="0.4">
      <c r="B76" t="str">
        <f>data!M1</f>
        <v>10.生徒は、生活のきまりやルールを守って学校生活を送っている。</v>
      </c>
    </row>
    <row r="77" spans="2:5" x14ac:dyDescent="0.4">
      <c r="B77" s="2"/>
      <c r="C77" s="3" t="s">
        <v>26</v>
      </c>
      <c r="D77" s="3" t="s">
        <v>27</v>
      </c>
    </row>
    <row r="78" spans="2:5" x14ac:dyDescent="0.4">
      <c r="B78" s="4" t="s">
        <v>28</v>
      </c>
      <c r="C78" s="4">
        <f>COUNTIFS(data!$M:$M,1)</f>
        <v>11</v>
      </c>
      <c r="D78" s="5" t="str">
        <f>ROUND((C78/SUM($C$78:$C$82))*100,0)&amp;"%"</f>
        <v>28%</v>
      </c>
      <c r="E78" s="6">
        <f>ROUND((C78/SUM($C$78:$C$82))*100,0)</f>
        <v>28</v>
      </c>
    </row>
    <row r="79" spans="2:5" x14ac:dyDescent="0.4">
      <c r="B79" s="4" t="s">
        <v>29</v>
      </c>
      <c r="C79" s="4">
        <f>COUNTIFS(data!$M:$M,2)</f>
        <v>23</v>
      </c>
      <c r="D79" s="5" t="str">
        <f t="shared" ref="D79:D82" si="18">ROUND((C79/SUM($C$78:$C$82))*100,0)&amp;"%"</f>
        <v>59%</v>
      </c>
      <c r="E79" s="6">
        <f t="shared" ref="E79:E82" si="19">ROUND((C79/SUM($C$78:$C$82))*100,0)</f>
        <v>59</v>
      </c>
    </row>
    <row r="80" spans="2:5" x14ac:dyDescent="0.4">
      <c r="B80" s="4" t="s">
        <v>30</v>
      </c>
      <c r="C80" s="4">
        <f>COUNTIFS(data!$M:$M,3)</f>
        <v>1</v>
      </c>
      <c r="D80" s="5" t="str">
        <f t="shared" si="18"/>
        <v>3%</v>
      </c>
      <c r="E80" s="6">
        <f t="shared" si="19"/>
        <v>3</v>
      </c>
    </row>
    <row r="81" spans="2:5" x14ac:dyDescent="0.4">
      <c r="B81" s="4" t="s">
        <v>31</v>
      </c>
      <c r="C81" s="4">
        <f>COUNTIFS(data!$M:$M,4)</f>
        <v>2</v>
      </c>
      <c r="D81" s="5" t="str">
        <f t="shared" si="18"/>
        <v>5%</v>
      </c>
      <c r="E81" s="6">
        <f t="shared" si="19"/>
        <v>5</v>
      </c>
    </row>
    <row r="82" spans="2:5" x14ac:dyDescent="0.4">
      <c r="B82" s="4" t="s">
        <v>32</v>
      </c>
      <c r="C82" s="4">
        <f>COUNTIFS(data!$M:$M,5)</f>
        <v>2</v>
      </c>
      <c r="D82" s="5" t="str">
        <f t="shared" si="18"/>
        <v>5%</v>
      </c>
      <c r="E82" s="6">
        <f t="shared" si="19"/>
        <v>5</v>
      </c>
    </row>
    <row r="84" spans="2:5" x14ac:dyDescent="0.4">
      <c r="B84" t="str">
        <f>data!N1</f>
        <v>11.生徒は、思いやりの心を持ち、良好な人間関係の中で学校生活を送っている。</v>
      </c>
    </row>
    <row r="85" spans="2:5" x14ac:dyDescent="0.4">
      <c r="B85" s="2"/>
      <c r="C85" s="3" t="s">
        <v>26</v>
      </c>
      <c r="D85" s="3" t="s">
        <v>27</v>
      </c>
    </row>
    <row r="86" spans="2:5" x14ac:dyDescent="0.4">
      <c r="B86" s="4" t="s">
        <v>28</v>
      </c>
      <c r="C86" s="4">
        <f>COUNTIFS(data!$N:$N,1)</f>
        <v>13</v>
      </c>
      <c r="D86" s="5" t="str">
        <f>ROUND((C86/SUM($C$86:$C$90))*100,0)&amp;"%"</f>
        <v>33%</v>
      </c>
      <c r="E86" s="6">
        <f>ROUND((C86/SUM($C$86:$C$90))*100,0)</f>
        <v>33</v>
      </c>
    </row>
    <row r="87" spans="2:5" x14ac:dyDescent="0.4">
      <c r="B87" s="4" t="s">
        <v>29</v>
      </c>
      <c r="C87" s="4">
        <f>COUNTIFS(data!$N:$N,2)</f>
        <v>17</v>
      </c>
      <c r="D87" s="5" t="str">
        <f t="shared" ref="D87:D90" si="20">ROUND((C87/SUM($C$86:$C$90))*100,0)&amp;"%"</f>
        <v>44%</v>
      </c>
      <c r="E87" s="6">
        <f t="shared" ref="E87:E90" si="21">ROUND((C87/SUM($C$86:$C$90))*100,0)</f>
        <v>44</v>
      </c>
    </row>
    <row r="88" spans="2:5" x14ac:dyDescent="0.4">
      <c r="B88" s="4" t="s">
        <v>30</v>
      </c>
      <c r="C88" s="4">
        <f>COUNTIFS(data!$N:$N,3)</f>
        <v>2</v>
      </c>
      <c r="D88" s="5" t="str">
        <f t="shared" si="20"/>
        <v>5%</v>
      </c>
      <c r="E88" s="6">
        <f t="shared" si="21"/>
        <v>5</v>
      </c>
    </row>
    <row r="89" spans="2:5" x14ac:dyDescent="0.4">
      <c r="B89" s="4" t="s">
        <v>31</v>
      </c>
      <c r="C89" s="4">
        <f>COUNTIFS(data!$N:$N,4)</f>
        <v>4</v>
      </c>
      <c r="D89" s="5" t="str">
        <f t="shared" si="20"/>
        <v>10%</v>
      </c>
      <c r="E89" s="6">
        <f t="shared" si="21"/>
        <v>10</v>
      </c>
    </row>
    <row r="90" spans="2:5" x14ac:dyDescent="0.4">
      <c r="B90" s="4" t="s">
        <v>32</v>
      </c>
      <c r="C90" s="4">
        <f>COUNTIFS(data!$N:$N,5)</f>
        <v>3</v>
      </c>
      <c r="D90" s="5" t="str">
        <f t="shared" si="20"/>
        <v>8%</v>
      </c>
      <c r="E90" s="6">
        <f t="shared" si="21"/>
        <v>8</v>
      </c>
    </row>
    <row r="92" spans="2:5" x14ac:dyDescent="0.4">
      <c r="B92" t="str">
        <f>data!O1</f>
        <v>12.授業全般において生徒は、授業が楽しく分かりやすいと言っている。</v>
      </c>
    </row>
    <row r="93" spans="2:5" x14ac:dyDescent="0.4">
      <c r="B93" s="2"/>
      <c r="C93" s="3" t="s">
        <v>26</v>
      </c>
      <c r="D93" s="3" t="s">
        <v>27</v>
      </c>
    </row>
    <row r="94" spans="2:5" x14ac:dyDescent="0.4">
      <c r="B94" s="4" t="s">
        <v>28</v>
      </c>
      <c r="C94" s="4">
        <f>COUNTIFS(data!$O:$O,1)</f>
        <v>10</v>
      </c>
      <c r="D94" s="5" t="str">
        <f>ROUND((C94/SUM($C$94:$C$98))*100,0)&amp;"%"</f>
        <v>26%</v>
      </c>
      <c r="E94" s="6">
        <f>ROUND((C94/SUM($C$94:$C$98))*100,0)</f>
        <v>26</v>
      </c>
    </row>
    <row r="95" spans="2:5" x14ac:dyDescent="0.4">
      <c r="B95" s="4" t="s">
        <v>29</v>
      </c>
      <c r="C95" s="4">
        <f>COUNTIFS(data!$O:$O,2)</f>
        <v>14</v>
      </c>
      <c r="D95" s="5" t="str">
        <f t="shared" ref="D95:D98" si="22">ROUND((C95/SUM($C$94:$C$98))*100,0)&amp;"%"</f>
        <v>36%</v>
      </c>
      <c r="E95" s="6">
        <f t="shared" ref="E95:E98" si="23">ROUND((C95/SUM($C$94:$C$98))*100,0)</f>
        <v>36</v>
      </c>
    </row>
    <row r="96" spans="2:5" x14ac:dyDescent="0.4">
      <c r="B96" s="4" t="s">
        <v>30</v>
      </c>
      <c r="C96" s="4">
        <f>COUNTIFS(data!$O:$O,3)</f>
        <v>8</v>
      </c>
      <c r="D96" s="5" t="str">
        <f t="shared" si="22"/>
        <v>21%</v>
      </c>
      <c r="E96" s="6">
        <f t="shared" si="23"/>
        <v>21</v>
      </c>
    </row>
    <row r="97" spans="2:5" x14ac:dyDescent="0.4">
      <c r="B97" s="4" t="s">
        <v>31</v>
      </c>
      <c r="C97" s="4">
        <f>COUNTIFS(data!$O:$O,4)</f>
        <v>6</v>
      </c>
      <c r="D97" s="5" t="str">
        <f t="shared" si="22"/>
        <v>15%</v>
      </c>
      <c r="E97" s="6">
        <f t="shared" si="23"/>
        <v>15</v>
      </c>
    </row>
    <row r="98" spans="2:5" x14ac:dyDescent="0.4">
      <c r="B98" s="4" t="s">
        <v>32</v>
      </c>
      <c r="C98" s="4">
        <f>COUNTIFS(data!$O:$O,5)</f>
        <v>1</v>
      </c>
      <c r="D98" s="5" t="str">
        <f t="shared" si="22"/>
        <v>3%</v>
      </c>
      <c r="E98" s="6">
        <f t="shared" si="23"/>
        <v>3</v>
      </c>
    </row>
  </sheetData>
  <phoneticPr fontId="1"/>
  <pageMargins left="0.25" right="0.25" top="0.75" bottom="0.75" header="0.3" footer="0.3"/>
  <pageSetup paperSize="9" scale="78" fitToHeight="0"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Y93"/>
  <sheetViews>
    <sheetView tabSelected="1" view="pageBreakPreview" zoomScale="60" zoomScaleNormal="100" workbookViewId="0">
      <selection activeCell="M21" sqref="M21"/>
    </sheetView>
  </sheetViews>
  <sheetFormatPr defaultRowHeight="18.75" x14ac:dyDescent="0.4"/>
  <cols>
    <col min="1" max="1" width="7" customWidth="1"/>
  </cols>
  <sheetData>
    <row r="1" spans="2:25" ht="37.5" customHeight="1" x14ac:dyDescent="0.4">
      <c r="B1" s="10" t="s">
        <v>60</v>
      </c>
      <c r="C1" s="11"/>
      <c r="D1" s="11"/>
      <c r="E1" s="11"/>
      <c r="F1" s="11"/>
      <c r="G1" s="11"/>
      <c r="H1" s="11"/>
      <c r="I1" s="11"/>
      <c r="J1" s="11"/>
      <c r="K1" s="11"/>
      <c r="L1" s="11"/>
      <c r="M1" s="11"/>
      <c r="N1" s="11"/>
      <c r="O1" s="11"/>
      <c r="P1" s="11"/>
      <c r="Q1" s="11"/>
      <c r="R1" s="11"/>
      <c r="S1" s="11"/>
      <c r="T1" s="11"/>
      <c r="U1" s="11"/>
      <c r="V1" s="11"/>
      <c r="W1" s="11"/>
      <c r="X1" s="11"/>
      <c r="Y1" s="11"/>
    </row>
    <row r="2" spans="2:25" s="8" customFormat="1" ht="24.75" customHeight="1" x14ac:dyDescent="0.4">
      <c r="D2" s="12" t="s">
        <v>44</v>
      </c>
      <c r="E2" s="12"/>
      <c r="J2" s="13" t="s">
        <v>45</v>
      </c>
      <c r="K2" s="13"/>
      <c r="P2" s="13" t="s">
        <v>46</v>
      </c>
      <c r="Q2" s="13"/>
      <c r="V2" s="9" t="s">
        <v>47</v>
      </c>
    </row>
    <row r="3" spans="2:25" s="7" customFormat="1" ht="19.5" x14ac:dyDescent="0.4">
      <c r="B3" s="7" t="s">
        <v>43</v>
      </c>
    </row>
    <row r="11" spans="2:25" s="7" customFormat="1" ht="19.5" x14ac:dyDescent="0.4">
      <c r="B11" s="7" t="s">
        <v>3</v>
      </c>
    </row>
    <row r="19" spans="2:2" s="7" customFormat="1" ht="19.5" x14ac:dyDescent="0.4">
      <c r="B19" s="7" t="s">
        <v>4</v>
      </c>
    </row>
    <row r="27" spans="2:2" s="7" customFormat="1" ht="19.5" x14ac:dyDescent="0.4">
      <c r="B27" s="7" t="s">
        <v>5</v>
      </c>
    </row>
    <row r="35" spans="2:2" s="7" customFormat="1" ht="19.5" x14ac:dyDescent="0.4">
      <c r="B35" s="7" t="s">
        <v>6</v>
      </c>
    </row>
    <row r="43" spans="2:2" s="7" customFormat="1" ht="19.5" x14ac:dyDescent="0.4">
      <c r="B43" s="7" t="s">
        <v>7</v>
      </c>
    </row>
    <row r="51" spans="2:2" s="7" customFormat="1" ht="19.5" x14ac:dyDescent="0.4">
      <c r="B51" s="7" t="s">
        <v>8</v>
      </c>
    </row>
    <row r="59" spans="2:2" s="7" customFormat="1" ht="19.5" x14ac:dyDescent="0.4">
      <c r="B59" s="7" t="s">
        <v>9</v>
      </c>
    </row>
    <row r="67" spans="2:2" s="7" customFormat="1" ht="19.5" x14ac:dyDescent="0.4">
      <c r="B67" s="7" t="s">
        <v>10</v>
      </c>
    </row>
    <row r="75" spans="2:2" s="7" customFormat="1" ht="19.5" x14ac:dyDescent="0.4">
      <c r="B75" s="7" t="s">
        <v>11</v>
      </c>
    </row>
    <row r="83" spans="2:2" s="7" customFormat="1" ht="19.5" x14ac:dyDescent="0.4">
      <c r="B83" s="7" t="s">
        <v>12</v>
      </c>
    </row>
    <row r="90" spans="2:2" s="7" customFormat="1" ht="19.5" x14ac:dyDescent="0.4">
      <c r="B90" s="7" t="s">
        <v>13</v>
      </c>
    </row>
    <row r="93" spans="2:2" s="7" customFormat="1" ht="19.5" x14ac:dyDescent="0.4"/>
  </sheetData>
  <mergeCells count="4">
    <mergeCell ref="B1:Y1"/>
    <mergeCell ref="D2:E2"/>
    <mergeCell ref="J2:K2"/>
    <mergeCell ref="P2:Q2"/>
  </mergeCells>
  <phoneticPr fontId="1"/>
  <pageMargins left="3.937007874015748E-2" right="3.937007874015748E-2" top="0.59055118110236227" bottom="0.19685039370078741" header="0.31496062992125984" footer="0.31496062992125984"/>
  <pageSetup paperSize="9" scale="4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39"/>
  <sheetViews>
    <sheetView topLeftCell="G1" workbookViewId="0">
      <selection activeCell="U8" sqref="U8"/>
    </sheetView>
  </sheetViews>
  <sheetFormatPr defaultRowHeight="18.75" x14ac:dyDescent="0.4"/>
  <cols>
    <col min="1" max="1" width="15.875" bestFit="1" customWidth="1"/>
  </cols>
  <sheetData>
    <row r="1" spans="1:15" x14ac:dyDescent="0.4">
      <c r="A1" t="s">
        <v>0</v>
      </c>
      <c r="B1" t="s">
        <v>1</v>
      </c>
      <c r="C1" t="s">
        <v>2</v>
      </c>
      <c r="D1" t="s">
        <v>43</v>
      </c>
      <c r="E1" t="s">
        <v>48</v>
      </c>
      <c r="F1" t="s">
        <v>4</v>
      </c>
      <c r="G1" t="s">
        <v>5</v>
      </c>
      <c r="H1" t="s">
        <v>6</v>
      </c>
      <c r="I1" t="s">
        <v>7</v>
      </c>
      <c r="J1" t="s">
        <v>8</v>
      </c>
      <c r="K1" t="s">
        <v>9</v>
      </c>
      <c r="L1" t="s">
        <v>10</v>
      </c>
      <c r="M1" t="s">
        <v>11</v>
      </c>
      <c r="N1" t="s">
        <v>12</v>
      </c>
      <c r="O1" t="s">
        <v>13</v>
      </c>
    </row>
    <row r="2" spans="1:15" x14ac:dyDescent="0.4">
      <c r="A2" s="1">
        <v>45328.673819444448</v>
      </c>
      <c r="D2">
        <v>2</v>
      </c>
      <c r="E2">
        <v>2</v>
      </c>
      <c r="F2">
        <v>2</v>
      </c>
      <c r="G2">
        <v>2</v>
      </c>
      <c r="H2">
        <v>2</v>
      </c>
      <c r="I2">
        <v>2</v>
      </c>
      <c r="J2">
        <v>3</v>
      </c>
      <c r="K2">
        <v>2</v>
      </c>
      <c r="L2">
        <v>2</v>
      </c>
      <c r="M2">
        <v>2</v>
      </c>
      <c r="N2">
        <v>2</v>
      </c>
      <c r="O2">
        <v>3</v>
      </c>
    </row>
    <row r="3" spans="1:15" x14ac:dyDescent="0.4">
      <c r="A3" s="1">
        <v>45328.674976851849</v>
      </c>
      <c r="D3">
        <v>2</v>
      </c>
      <c r="E3">
        <v>2</v>
      </c>
      <c r="F3">
        <v>3</v>
      </c>
      <c r="G3">
        <v>2</v>
      </c>
      <c r="H3">
        <v>3</v>
      </c>
      <c r="I3">
        <v>4</v>
      </c>
      <c r="J3">
        <v>3</v>
      </c>
      <c r="K3">
        <v>4</v>
      </c>
      <c r="L3">
        <v>4</v>
      </c>
      <c r="M3">
        <v>2</v>
      </c>
      <c r="N3">
        <v>2</v>
      </c>
      <c r="O3">
        <v>4</v>
      </c>
    </row>
    <row r="4" spans="1:15" x14ac:dyDescent="0.4">
      <c r="A4" s="1">
        <v>45328.677395833336</v>
      </c>
      <c r="D4">
        <v>4</v>
      </c>
      <c r="E4">
        <v>4</v>
      </c>
      <c r="F4">
        <v>4</v>
      </c>
      <c r="G4">
        <v>1</v>
      </c>
      <c r="H4">
        <v>3</v>
      </c>
      <c r="I4">
        <v>4</v>
      </c>
      <c r="J4">
        <v>4</v>
      </c>
      <c r="K4">
        <v>2</v>
      </c>
      <c r="L4">
        <v>3</v>
      </c>
      <c r="M4">
        <v>4</v>
      </c>
      <c r="N4">
        <v>4</v>
      </c>
      <c r="O4">
        <v>4</v>
      </c>
    </row>
    <row r="5" spans="1:15" x14ac:dyDescent="0.4">
      <c r="A5" s="1">
        <v>45328.679710648146</v>
      </c>
      <c r="B5" t="s">
        <v>19</v>
      </c>
      <c r="D5">
        <v>1</v>
      </c>
      <c r="E5">
        <v>1</v>
      </c>
      <c r="F5">
        <v>1</v>
      </c>
      <c r="G5">
        <v>1</v>
      </c>
      <c r="H5">
        <v>2</v>
      </c>
      <c r="I5">
        <v>1</v>
      </c>
      <c r="J5">
        <v>2</v>
      </c>
      <c r="K5">
        <v>2</v>
      </c>
      <c r="L5">
        <v>2</v>
      </c>
      <c r="M5">
        <v>1</v>
      </c>
      <c r="N5">
        <v>1</v>
      </c>
      <c r="O5">
        <v>2</v>
      </c>
    </row>
    <row r="6" spans="1:15" x14ac:dyDescent="0.4">
      <c r="A6" s="1">
        <v>45328.685740740744</v>
      </c>
      <c r="B6" t="s">
        <v>19</v>
      </c>
      <c r="C6" t="s">
        <v>50</v>
      </c>
      <c r="D6">
        <v>2</v>
      </c>
      <c r="E6">
        <v>1</v>
      </c>
      <c r="F6">
        <v>1</v>
      </c>
      <c r="G6">
        <v>2</v>
      </c>
      <c r="H6">
        <v>1</v>
      </c>
      <c r="I6">
        <v>1</v>
      </c>
      <c r="J6">
        <v>1</v>
      </c>
      <c r="K6">
        <v>1</v>
      </c>
      <c r="L6">
        <v>1</v>
      </c>
      <c r="M6">
        <v>2</v>
      </c>
      <c r="N6">
        <v>2</v>
      </c>
      <c r="O6">
        <v>1</v>
      </c>
    </row>
    <row r="7" spans="1:15" x14ac:dyDescent="0.4">
      <c r="A7" s="1">
        <v>45328.687615740739</v>
      </c>
      <c r="B7" t="s">
        <v>21</v>
      </c>
      <c r="D7">
        <v>2</v>
      </c>
      <c r="E7">
        <v>1</v>
      </c>
      <c r="F7">
        <v>1</v>
      </c>
      <c r="G7">
        <v>5</v>
      </c>
      <c r="H7">
        <v>2</v>
      </c>
      <c r="I7">
        <v>3</v>
      </c>
      <c r="J7">
        <v>2</v>
      </c>
      <c r="K7">
        <v>1</v>
      </c>
      <c r="L7">
        <v>2</v>
      </c>
      <c r="M7">
        <v>1</v>
      </c>
      <c r="N7">
        <v>2</v>
      </c>
      <c r="O7">
        <v>2</v>
      </c>
    </row>
    <row r="8" spans="1:15" x14ac:dyDescent="0.4">
      <c r="A8" s="1">
        <v>45328.691655092596</v>
      </c>
      <c r="D8">
        <v>2</v>
      </c>
      <c r="E8">
        <v>2</v>
      </c>
      <c r="F8">
        <v>3</v>
      </c>
      <c r="G8">
        <v>5</v>
      </c>
      <c r="H8">
        <v>3</v>
      </c>
      <c r="I8">
        <v>4</v>
      </c>
      <c r="J8">
        <v>4</v>
      </c>
      <c r="K8">
        <v>4</v>
      </c>
      <c r="L8">
        <v>3</v>
      </c>
      <c r="M8">
        <v>5</v>
      </c>
      <c r="N8">
        <v>3</v>
      </c>
      <c r="O8">
        <v>3</v>
      </c>
    </row>
    <row r="9" spans="1:15" x14ac:dyDescent="0.4">
      <c r="A9" s="1">
        <v>45328.691655092596</v>
      </c>
      <c r="B9" t="s">
        <v>15</v>
      </c>
      <c r="D9">
        <v>1</v>
      </c>
      <c r="E9">
        <v>1</v>
      </c>
      <c r="F9">
        <v>1</v>
      </c>
      <c r="G9">
        <v>3</v>
      </c>
      <c r="H9">
        <v>1</v>
      </c>
      <c r="I9">
        <v>2</v>
      </c>
      <c r="J9">
        <v>2</v>
      </c>
      <c r="K9">
        <v>2</v>
      </c>
      <c r="L9">
        <v>2</v>
      </c>
      <c r="M9">
        <v>2</v>
      </c>
      <c r="N9">
        <v>2</v>
      </c>
      <c r="O9">
        <v>3</v>
      </c>
    </row>
    <row r="10" spans="1:15" x14ac:dyDescent="0.4">
      <c r="A10" s="1">
        <v>45328.697511574072</v>
      </c>
      <c r="B10" t="s">
        <v>19</v>
      </c>
      <c r="D10">
        <v>1</v>
      </c>
      <c r="E10">
        <v>1</v>
      </c>
      <c r="F10">
        <v>2</v>
      </c>
      <c r="G10">
        <v>1</v>
      </c>
      <c r="H10">
        <v>1</v>
      </c>
      <c r="I10">
        <v>1</v>
      </c>
      <c r="J10">
        <v>1</v>
      </c>
      <c r="K10">
        <v>1</v>
      </c>
      <c r="L10">
        <v>1</v>
      </c>
      <c r="M10">
        <v>1</v>
      </c>
      <c r="N10">
        <v>1</v>
      </c>
      <c r="O10">
        <v>1</v>
      </c>
    </row>
    <row r="11" spans="1:15" x14ac:dyDescent="0.4">
      <c r="A11" s="1">
        <v>45328.699525462966</v>
      </c>
      <c r="B11" t="s">
        <v>17</v>
      </c>
      <c r="D11">
        <v>1</v>
      </c>
      <c r="E11">
        <v>1</v>
      </c>
      <c r="F11">
        <v>1</v>
      </c>
      <c r="G11">
        <v>1</v>
      </c>
      <c r="H11">
        <v>1</v>
      </c>
      <c r="I11">
        <v>1</v>
      </c>
      <c r="J11">
        <v>1</v>
      </c>
      <c r="K11">
        <v>1</v>
      </c>
      <c r="L11">
        <v>2</v>
      </c>
      <c r="M11">
        <v>2</v>
      </c>
      <c r="N11">
        <v>1</v>
      </c>
      <c r="O11">
        <v>1</v>
      </c>
    </row>
    <row r="12" spans="1:15" x14ac:dyDescent="0.4">
      <c r="A12" s="1">
        <v>45328.700995370367</v>
      </c>
      <c r="D12">
        <v>2</v>
      </c>
      <c r="E12">
        <v>2</v>
      </c>
      <c r="F12">
        <v>2</v>
      </c>
      <c r="G12">
        <v>2</v>
      </c>
      <c r="H12">
        <v>2</v>
      </c>
      <c r="I12">
        <v>3</v>
      </c>
      <c r="J12">
        <v>2</v>
      </c>
      <c r="K12">
        <v>1</v>
      </c>
      <c r="L12">
        <v>2</v>
      </c>
      <c r="M12">
        <v>3</v>
      </c>
      <c r="N12">
        <v>3</v>
      </c>
      <c r="O12">
        <v>2</v>
      </c>
    </row>
    <row r="13" spans="1:15" x14ac:dyDescent="0.4">
      <c r="A13" s="1">
        <v>45328.705243055556</v>
      </c>
      <c r="D13">
        <v>4</v>
      </c>
      <c r="E13">
        <v>3</v>
      </c>
      <c r="F13">
        <v>3</v>
      </c>
      <c r="G13">
        <v>5</v>
      </c>
      <c r="H13">
        <v>3</v>
      </c>
      <c r="I13">
        <v>4</v>
      </c>
      <c r="J13">
        <v>4</v>
      </c>
      <c r="K13">
        <v>4</v>
      </c>
      <c r="L13">
        <v>3</v>
      </c>
      <c r="M13">
        <v>2</v>
      </c>
      <c r="N13">
        <v>5</v>
      </c>
      <c r="O13">
        <v>4</v>
      </c>
    </row>
    <row r="14" spans="1:15" x14ac:dyDescent="0.4">
      <c r="A14" s="1">
        <v>45328.715937499997</v>
      </c>
      <c r="B14" t="s">
        <v>16</v>
      </c>
      <c r="C14" t="s">
        <v>51</v>
      </c>
      <c r="D14">
        <v>1</v>
      </c>
      <c r="E14">
        <v>1</v>
      </c>
      <c r="F14">
        <v>1</v>
      </c>
      <c r="G14">
        <v>1</v>
      </c>
      <c r="H14">
        <v>1</v>
      </c>
      <c r="I14">
        <v>1</v>
      </c>
      <c r="J14">
        <v>1</v>
      </c>
      <c r="K14">
        <v>1</v>
      </c>
      <c r="L14">
        <v>1</v>
      </c>
      <c r="M14">
        <v>2</v>
      </c>
      <c r="N14">
        <v>2</v>
      </c>
      <c r="O14">
        <v>1</v>
      </c>
    </row>
    <row r="15" spans="1:15" x14ac:dyDescent="0.4">
      <c r="A15" s="1">
        <v>45328.721909722219</v>
      </c>
      <c r="B15" t="s">
        <v>15</v>
      </c>
      <c r="D15">
        <v>2</v>
      </c>
      <c r="E15">
        <v>1</v>
      </c>
      <c r="F15">
        <v>1</v>
      </c>
      <c r="G15">
        <v>1</v>
      </c>
      <c r="H15">
        <v>2</v>
      </c>
      <c r="I15">
        <v>1</v>
      </c>
      <c r="J15">
        <v>1</v>
      </c>
      <c r="K15">
        <v>1</v>
      </c>
      <c r="L15">
        <v>1</v>
      </c>
      <c r="M15">
        <v>1</v>
      </c>
      <c r="N15">
        <v>1</v>
      </c>
      <c r="O15">
        <v>1</v>
      </c>
    </row>
    <row r="16" spans="1:15" x14ac:dyDescent="0.4">
      <c r="A16" s="1">
        <v>45328.725578703707</v>
      </c>
      <c r="B16" t="s">
        <v>19</v>
      </c>
      <c r="D16">
        <v>2</v>
      </c>
      <c r="E16">
        <v>1</v>
      </c>
      <c r="F16">
        <v>2</v>
      </c>
      <c r="G16">
        <v>2</v>
      </c>
      <c r="H16">
        <v>2</v>
      </c>
      <c r="I16">
        <v>3</v>
      </c>
      <c r="J16">
        <v>5</v>
      </c>
      <c r="K16">
        <v>5</v>
      </c>
      <c r="L16">
        <v>1</v>
      </c>
      <c r="M16">
        <v>2</v>
      </c>
      <c r="N16">
        <v>2</v>
      </c>
      <c r="O16">
        <v>5</v>
      </c>
    </row>
    <row r="17" spans="1:15" x14ac:dyDescent="0.4">
      <c r="A17" s="1">
        <v>45328.727638888886</v>
      </c>
      <c r="B17" t="s">
        <v>20</v>
      </c>
      <c r="C17" t="s">
        <v>52</v>
      </c>
      <c r="D17">
        <v>1</v>
      </c>
      <c r="E17">
        <v>1</v>
      </c>
      <c r="F17">
        <v>1</v>
      </c>
      <c r="G17">
        <v>2</v>
      </c>
      <c r="H17">
        <v>2</v>
      </c>
      <c r="I17">
        <v>1</v>
      </c>
      <c r="J17">
        <v>1</v>
      </c>
      <c r="K17">
        <v>1</v>
      </c>
      <c r="L17">
        <v>1</v>
      </c>
      <c r="M17">
        <v>1</v>
      </c>
      <c r="N17">
        <v>1</v>
      </c>
      <c r="O17">
        <v>1</v>
      </c>
    </row>
    <row r="18" spans="1:15" x14ac:dyDescent="0.4">
      <c r="A18" s="1">
        <v>45328.751331018517</v>
      </c>
      <c r="B18" t="s">
        <v>22</v>
      </c>
      <c r="D18">
        <v>2</v>
      </c>
      <c r="E18">
        <v>2</v>
      </c>
      <c r="F18">
        <v>2</v>
      </c>
      <c r="G18">
        <v>3</v>
      </c>
      <c r="H18">
        <v>2</v>
      </c>
      <c r="I18">
        <v>2</v>
      </c>
      <c r="J18">
        <v>2</v>
      </c>
      <c r="K18">
        <v>1</v>
      </c>
      <c r="L18">
        <v>1</v>
      </c>
      <c r="M18">
        <v>1</v>
      </c>
      <c r="N18">
        <v>1</v>
      </c>
      <c r="O18">
        <v>2</v>
      </c>
    </row>
    <row r="19" spans="1:15" x14ac:dyDescent="0.4">
      <c r="A19" s="1">
        <v>45328.782685185186</v>
      </c>
      <c r="B19" t="s">
        <v>15</v>
      </c>
      <c r="D19">
        <v>1</v>
      </c>
      <c r="E19">
        <v>1</v>
      </c>
      <c r="F19">
        <v>1</v>
      </c>
      <c r="G19">
        <v>2</v>
      </c>
      <c r="H19">
        <v>1</v>
      </c>
      <c r="I19">
        <v>1</v>
      </c>
      <c r="J19">
        <v>2</v>
      </c>
      <c r="K19">
        <v>2</v>
      </c>
      <c r="L19">
        <v>1</v>
      </c>
      <c r="M19">
        <v>2</v>
      </c>
      <c r="N19">
        <v>2</v>
      </c>
      <c r="O19">
        <v>2</v>
      </c>
    </row>
    <row r="20" spans="1:15" x14ac:dyDescent="0.4">
      <c r="A20" s="1">
        <v>45328.806481481479</v>
      </c>
      <c r="B20" t="s">
        <v>20</v>
      </c>
      <c r="C20" t="s">
        <v>53</v>
      </c>
      <c r="D20">
        <v>2</v>
      </c>
      <c r="E20">
        <v>1</v>
      </c>
      <c r="F20">
        <v>2</v>
      </c>
      <c r="G20">
        <v>2</v>
      </c>
      <c r="H20">
        <v>2</v>
      </c>
      <c r="I20">
        <v>3</v>
      </c>
      <c r="J20">
        <v>3</v>
      </c>
      <c r="K20">
        <v>3</v>
      </c>
      <c r="L20">
        <v>3</v>
      </c>
      <c r="M20">
        <v>2</v>
      </c>
      <c r="N20">
        <v>2</v>
      </c>
      <c r="O20">
        <v>4</v>
      </c>
    </row>
    <row r="21" spans="1:15" x14ac:dyDescent="0.4">
      <c r="A21" s="1">
        <v>45328.835127314815</v>
      </c>
      <c r="B21" t="s">
        <v>17</v>
      </c>
      <c r="C21" t="s">
        <v>54</v>
      </c>
      <c r="D21">
        <v>2</v>
      </c>
      <c r="E21">
        <v>2</v>
      </c>
      <c r="F21">
        <v>2</v>
      </c>
      <c r="G21">
        <v>2</v>
      </c>
      <c r="H21">
        <v>3</v>
      </c>
      <c r="I21">
        <v>2</v>
      </c>
      <c r="J21">
        <v>5</v>
      </c>
      <c r="K21">
        <v>5</v>
      </c>
      <c r="L21">
        <v>3</v>
      </c>
      <c r="M21">
        <v>5</v>
      </c>
      <c r="N21">
        <v>5</v>
      </c>
      <c r="O21">
        <v>3</v>
      </c>
    </row>
    <row r="22" spans="1:15" x14ac:dyDescent="0.4">
      <c r="A22" s="1">
        <v>45328.872627314813</v>
      </c>
      <c r="D22">
        <v>1</v>
      </c>
      <c r="E22">
        <v>2</v>
      </c>
      <c r="F22">
        <v>4</v>
      </c>
      <c r="G22">
        <v>1</v>
      </c>
      <c r="H22">
        <v>2</v>
      </c>
      <c r="I22">
        <v>3</v>
      </c>
      <c r="J22">
        <v>2</v>
      </c>
      <c r="K22">
        <v>3</v>
      </c>
      <c r="L22">
        <v>1</v>
      </c>
      <c r="M22">
        <v>1</v>
      </c>
      <c r="N22">
        <v>2</v>
      </c>
      <c r="O22">
        <v>1</v>
      </c>
    </row>
    <row r="23" spans="1:15" x14ac:dyDescent="0.4">
      <c r="A23" s="1">
        <v>45328.879363425927</v>
      </c>
      <c r="B23" t="s">
        <v>18</v>
      </c>
      <c r="C23" t="s">
        <v>55</v>
      </c>
      <c r="D23">
        <v>1</v>
      </c>
      <c r="E23">
        <v>2</v>
      </c>
      <c r="F23">
        <v>2</v>
      </c>
      <c r="G23">
        <v>2</v>
      </c>
      <c r="H23">
        <v>2</v>
      </c>
      <c r="I23">
        <v>2</v>
      </c>
      <c r="J23">
        <v>3</v>
      </c>
      <c r="K23">
        <v>2</v>
      </c>
      <c r="L23">
        <v>2</v>
      </c>
      <c r="M23">
        <v>1</v>
      </c>
      <c r="N23">
        <v>1</v>
      </c>
      <c r="O23">
        <v>3</v>
      </c>
    </row>
    <row r="24" spans="1:15" x14ac:dyDescent="0.4">
      <c r="A24" s="1">
        <v>45328.881284722222</v>
      </c>
      <c r="D24">
        <v>2</v>
      </c>
      <c r="E24">
        <v>2</v>
      </c>
      <c r="F24">
        <v>3</v>
      </c>
      <c r="G24">
        <v>2</v>
      </c>
      <c r="H24">
        <v>2</v>
      </c>
      <c r="I24">
        <v>2</v>
      </c>
      <c r="J24">
        <v>3</v>
      </c>
      <c r="K24">
        <v>2</v>
      </c>
      <c r="L24">
        <v>2</v>
      </c>
      <c r="M24">
        <v>2</v>
      </c>
      <c r="N24">
        <v>1</v>
      </c>
      <c r="O24">
        <v>3</v>
      </c>
    </row>
    <row r="25" spans="1:15" x14ac:dyDescent="0.4">
      <c r="A25" s="1">
        <v>45329.348101851851</v>
      </c>
      <c r="D25">
        <v>5</v>
      </c>
      <c r="E25">
        <v>2</v>
      </c>
      <c r="F25">
        <v>3</v>
      </c>
      <c r="G25">
        <v>2</v>
      </c>
      <c r="H25">
        <v>2</v>
      </c>
      <c r="I25">
        <v>5</v>
      </c>
      <c r="J25">
        <v>3</v>
      </c>
      <c r="K25">
        <v>2</v>
      </c>
      <c r="L25">
        <v>3</v>
      </c>
      <c r="M25">
        <v>2</v>
      </c>
      <c r="N25">
        <v>5</v>
      </c>
      <c r="O25">
        <v>3</v>
      </c>
    </row>
    <row r="26" spans="1:15" x14ac:dyDescent="0.4">
      <c r="A26" s="1">
        <v>45329.365717592591</v>
      </c>
      <c r="B26" t="s">
        <v>17</v>
      </c>
      <c r="C26" t="s">
        <v>56</v>
      </c>
      <c r="D26">
        <v>2</v>
      </c>
      <c r="E26">
        <v>1</v>
      </c>
      <c r="F26">
        <v>2</v>
      </c>
      <c r="G26">
        <v>2</v>
      </c>
      <c r="H26">
        <v>2</v>
      </c>
      <c r="I26">
        <v>2</v>
      </c>
      <c r="J26">
        <v>2</v>
      </c>
      <c r="K26">
        <v>1</v>
      </c>
      <c r="L26">
        <v>2</v>
      </c>
      <c r="M26">
        <v>2</v>
      </c>
      <c r="N26">
        <v>2</v>
      </c>
      <c r="O26">
        <v>2</v>
      </c>
    </row>
    <row r="27" spans="1:15" x14ac:dyDescent="0.4">
      <c r="A27" s="1">
        <v>45329.521041666667</v>
      </c>
      <c r="D27">
        <v>2</v>
      </c>
      <c r="E27">
        <v>2</v>
      </c>
      <c r="F27">
        <v>2</v>
      </c>
      <c r="G27">
        <v>2</v>
      </c>
      <c r="H27">
        <v>4</v>
      </c>
      <c r="I27">
        <v>1</v>
      </c>
      <c r="J27">
        <v>2</v>
      </c>
      <c r="K27">
        <v>3</v>
      </c>
      <c r="L27">
        <v>2</v>
      </c>
      <c r="M27">
        <v>2</v>
      </c>
      <c r="N27">
        <v>4</v>
      </c>
      <c r="O27">
        <v>2</v>
      </c>
    </row>
    <row r="28" spans="1:15" x14ac:dyDescent="0.4">
      <c r="A28" s="1">
        <v>45329.537430555552</v>
      </c>
      <c r="D28">
        <v>3</v>
      </c>
      <c r="E28">
        <v>1</v>
      </c>
      <c r="F28">
        <v>3</v>
      </c>
      <c r="G28">
        <v>3</v>
      </c>
      <c r="H28">
        <v>2</v>
      </c>
      <c r="I28">
        <v>4</v>
      </c>
      <c r="J28">
        <v>3</v>
      </c>
      <c r="K28">
        <v>3</v>
      </c>
      <c r="L28">
        <v>3</v>
      </c>
      <c r="M28">
        <v>1</v>
      </c>
      <c r="N28">
        <v>4</v>
      </c>
      <c r="O28">
        <v>4</v>
      </c>
    </row>
    <row r="29" spans="1:15" x14ac:dyDescent="0.4">
      <c r="A29" s="1">
        <v>45329.950590277775</v>
      </c>
      <c r="D29">
        <v>1</v>
      </c>
      <c r="E29">
        <v>1</v>
      </c>
      <c r="F29">
        <v>1</v>
      </c>
      <c r="G29">
        <v>5</v>
      </c>
      <c r="H29">
        <v>1</v>
      </c>
      <c r="I29">
        <v>2</v>
      </c>
      <c r="J29">
        <v>5</v>
      </c>
      <c r="K29">
        <v>2</v>
      </c>
      <c r="L29">
        <v>1</v>
      </c>
      <c r="M29">
        <v>1</v>
      </c>
      <c r="N29">
        <v>1</v>
      </c>
      <c r="O29">
        <v>2</v>
      </c>
    </row>
    <row r="30" spans="1:15" x14ac:dyDescent="0.4">
      <c r="A30" s="1">
        <v>45330.44903935185</v>
      </c>
      <c r="B30" t="s">
        <v>15</v>
      </c>
      <c r="C30" t="s">
        <v>57</v>
      </c>
      <c r="D30">
        <v>1</v>
      </c>
      <c r="E30">
        <v>1</v>
      </c>
      <c r="F30">
        <v>1</v>
      </c>
      <c r="G30">
        <v>1</v>
      </c>
      <c r="H30">
        <v>1</v>
      </c>
      <c r="I30">
        <v>1</v>
      </c>
      <c r="J30">
        <v>1</v>
      </c>
      <c r="K30">
        <v>1</v>
      </c>
      <c r="L30">
        <v>1</v>
      </c>
      <c r="M30">
        <v>2</v>
      </c>
      <c r="N30">
        <v>1</v>
      </c>
      <c r="O30">
        <v>1</v>
      </c>
    </row>
    <row r="31" spans="1:15" x14ac:dyDescent="0.4">
      <c r="A31" s="1">
        <v>45330.572002314817</v>
      </c>
      <c r="B31" t="s">
        <v>14</v>
      </c>
      <c r="D31">
        <v>1</v>
      </c>
      <c r="E31">
        <v>2</v>
      </c>
      <c r="F31">
        <v>2</v>
      </c>
      <c r="G31">
        <v>1</v>
      </c>
      <c r="H31">
        <v>1</v>
      </c>
      <c r="I31">
        <v>2</v>
      </c>
      <c r="J31">
        <v>2</v>
      </c>
      <c r="K31">
        <v>2</v>
      </c>
      <c r="L31">
        <v>2</v>
      </c>
      <c r="M31">
        <v>2</v>
      </c>
      <c r="N31">
        <v>2</v>
      </c>
      <c r="O31">
        <v>2</v>
      </c>
    </row>
    <row r="32" spans="1:15" x14ac:dyDescent="0.4">
      <c r="A32" s="1">
        <v>45331.345717592594</v>
      </c>
      <c r="B32" t="s">
        <v>16</v>
      </c>
      <c r="D32">
        <v>1</v>
      </c>
      <c r="E32">
        <v>1</v>
      </c>
      <c r="F32">
        <v>1</v>
      </c>
      <c r="G32">
        <v>1</v>
      </c>
      <c r="H32">
        <v>2</v>
      </c>
      <c r="I32">
        <v>1</v>
      </c>
      <c r="J32">
        <v>1</v>
      </c>
      <c r="K32">
        <v>1</v>
      </c>
      <c r="L32">
        <v>1</v>
      </c>
      <c r="M32">
        <v>2</v>
      </c>
      <c r="N32">
        <v>1</v>
      </c>
      <c r="O32">
        <v>2</v>
      </c>
    </row>
    <row r="33" spans="1:15" x14ac:dyDescent="0.4">
      <c r="A33" s="1">
        <v>45334.695277777777</v>
      </c>
      <c r="B33" t="s">
        <v>21</v>
      </c>
      <c r="C33" t="s">
        <v>49</v>
      </c>
      <c r="D33">
        <v>2</v>
      </c>
      <c r="E33">
        <v>1</v>
      </c>
      <c r="F33">
        <v>2</v>
      </c>
      <c r="G33">
        <v>1</v>
      </c>
      <c r="H33">
        <v>1</v>
      </c>
      <c r="I33">
        <v>1</v>
      </c>
      <c r="J33">
        <v>2</v>
      </c>
      <c r="K33">
        <v>1</v>
      </c>
      <c r="L33">
        <v>1</v>
      </c>
      <c r="M33">
        <v>2</v>
      </c>
      <c r="N33">
        <v>2</v>
      </c>
      <c r="O33">
        <v>2</v>
      </c>
    </row>
    <row r="34" spans="1:15" x14ac:dyDescent="0.4">
      <c r="A34" s="1">
        <v>45335.398796296293</v>
      </c>
      <c r="D34">
        <v>2</v>
      </c>
      <c r="E34">
        <v>2</v>
      </c>
      <c r="F34">
        <v>3</v>
      </c>
      <c r="G34">
        <v>3</v>
      </c>
      <c r="H34">
        <v>3</v>
      </c>
      <c r="I34">
        <v>3</v>
      </c>
      <c r="J34">
        <v>2</v>
      </c>
      <c r="K34">
        <v>2</v>
      </c>
      <c r="L34">
        <v>2</v>
      </c>
      <c r="M34">
        <v>2</v>
      </c>
      <c r="N34">
        <v>2</v>
      </c>
      <c r="O34">
        <v>2</v>
      </c>
    </row>
    <row r="35" spans="1:15" x14ac:dyDescent="0.4">
      <c r="A35" s="1">
        <v>45335.457766203705</v>
      </c>
      <c r="D35">
        <v>1</v>
      </c>
      <c r="E35">
        <v>1</v>
      </c>
      <c r="F35">
        <v>2</v>
      </c>
      <c r="G35">
        <v>2</v>
      </c>
      <c r="H35">
        <v>2</v>
      </c>
      <c r="I35">
        <v>2</v>
      </c>
      <c r="J35">
        <v>2</v>
      </c>
      <c r="K35">
        <v>2</v>
      </c>
      <c r="L35">
        <v>2</v>
      </c>
      <c r="M35">
        <v>2</v>
      </c>
      <c r="N35">
        <v>2</v>
      </c>
      <c r="O35">
        <v>2</v>
      </c>
    </row>
    <row r="36" spans="1:15" x14ac:dyDescent="0.4">
      <c r="A36" s="1">
        <v>45335.463437500002</v>
      </c>
      <c r="B36" t="s">
        <v>16</v>
      </c>
      <c r="D36">
        <v>5</v>
      </c>
      <c r="E36">
        <v>4</v>
      </c>
      <c r="F36">
        <v>4</v>
      </c>
      <c r="G36">
        <v>4</v>
      </c>
      <c r="H36">
        <v>3</v>
      </c>
      <c r="I36">
        <v>5</v>
      </c>
      <c r="J36">
        <v>5</v>
      </c>
      <c r="K36">
        <v>3</v>
      </c>
      <c r="L36">
        <v>4</v>
      </c>
      <c r="M36">
        <v>4</v>
      </c>
      <c r="N36">
        <v>4</v>
      </c>
      <c r="O36">
        <v>3</v>
      </c>
    </row>
    <row r="37" spans="1:15" x14ac:dyDescent="0.4">
      <c r="A37" s="1">
        <v>45335.484548611108</v>
      </c>
      <c r="B37" t="s">
        <v>20</v>
      </c>
      <c r="C37" t="s">
        <v>53</v>
      </c>
      <c r="D37">
        <v>2</v>
      </c>
      <c r="E37">
        <v>1</v>
      </c>
      <c r="F37">
        <v>2</v>
      </c>
      <c r="G37">
        <v>2</v>
      </c>
      <c r="H37">
        <v>2</v>
      </c>
      <c r="I37">
        <v>3</v>
      </c>
      <c r="J37">
        <v>3</v>
      </c>
      <c r="K37">
        <v>3</v>
      </c>
      <c r="L37">
        <v>2</v>
      </c>
      <c r="M37">
        <v>2</v>
      </c>
      <c r="N37">
        <v>2</v>
      </c>
      <c r="O37">
        <v>4</v>
      </c>
    </row>
    <row r="38" spans="1:15" x14ac:dyDescent="0.4">
      <c r="A38" s="1">
        <v>45335.544212962966</v>
      </c>
      <c r="B38" t="s">
        <v>15</v>
      </c>
      <c r="C38" t="s">
        <v>58</v>
      </c>
      <c r="D38">
        <v>1</v>
      </c>
      <c r="E38">
        <v>1</v>
      </c>
      <c r="F38">
        <v>1</v>
      </c>
      <c r="G38">
        <v>1</v>
      </c>
      <c r="H38">
        <v>1</v>
      </c>
      <c r="I38">
        <v>1</v>
      </c>
      <c r="J38">
        <v>5</v>
      </c>
      <c r="K38">
        <v>1</v>
      </c>
      <c r="L38">
        <v>1</v>
      </c>
      <c r="M38">
        <v>2</v>
      </c>
      <c r="N38">
        <v>1</v>
      </c>
      <c r="O38">
        <v>1</v>
      </c>
    </row>
    <row r="39" spans="1:15" x14ac:dyDescent="0.4">
      <c r="A39" s="1">
        <v>45341.519988425927</v>
      </c>
      <c r="B39" t="s">
        <v>20</v>
      </c>
      <c r="C39" t="s">
        <v>59</v>
      </c>
      <c r="D39">
        <v>2</v>
      </c>
      <c r="E39">
        <v>1</v>
      </c>
      <c r="F39">
        <v>5</v>
      </c>
      <c r="G39">
        <v>2</v>
      </c>
      <c r="H39">
        <v>1</v>
      </c>
      <c r="I39">
        <v>2</v>
      </c>
      <c r="J39">
        <v>5</v>
      </c>
      <c r="K39">
        <v>2</v>
      </c>
      <c r="L39">
        <v>1</v>
      </c>
      <c r="M39">
        <v>1</v>
      </c>
      <c r="N39">
        <v>1</v>
      </c>
      <c r="O39">
        <v>2</v>
      </c>
    </row>
    <row r="40" spans="1:15" x14ac:dyDescent="0.4">
      <c r="A40" s="1">
        <v>45348.573819444442</v>
      </c>
      <c r="B40" t="s">
        <v>16</v>
      </c>
      <c r="D40">
        <v>1</v>
      </c>
      <c r="E40">
        <v>1</v>
      </c>
      <c r="F40">
        <v>2</v>
      </c>
      <c r="G40">
        <v>2</v>
      </c>
      <c r="H40">
        <v>1</v>
      </c>
      <c r="I40">
        <v>1</v>
      </c>
      <c r="J40">
        <v>1</v>
      </c>
      <c r="K40">
        <v>1</v>
      </c>
      <c r="L40">
        <v>2</v>
      </c>
      <c r="M40">
        <v>2</v>
      </c>
      <c r="N40">
        <v>2</v>
      </c>
      <c r="O40">
        <v>1</v>
      </c>
    </row>
    <row r="41" spans="1:15" x14ac:dyDescent="0.4">
      <c r="A41" s="1"/>
    </row>
    <row r="42" spans="1:15" x14ac:dyDescent="0.4">
      <c r="A42" s="1"/>
    </row>
    <row r="43" spans="1:15" x14ac:dyDescent="0.4">
      <c r="A43" s="1"/>
    </row>
    <row r="44" spans="1:15" x14ac:dyDescent="0.4">
      <c r="A44" s="1"/>
    </row>
    <row r="45" spans="1:15" x14ac:dyDescent="0.4">
      <c r="A45" s="1"/>
    </row>
    <row r="46" spans="1:15" x14ac:dyDescent="0.4">
      <c r="A46" s="1"/>
    </row>
    <row r="47" spans="1:15" x14ac:dyDescent="0.4">
      <c r="A47" s="1"/>
    </row>
    <row r="48" spans="1:15" x14ac:dyDescent="0.4">
      <c r="A48" s="1"/>
    </row>
    <row r="49" spans="1:1" x14ac:dyDescent="0.4">
      <c r="A49" s="1"/>
    </row>
    <row r="50" spans="1:1" x14ac:dyDescent="0.4">
      <c r="A50" s="1"/>
    </row>
    <row r="51" spans="1:1" x14ac:dyDescent="0.4">
      <c r="A51" s="1"/>
    </row>
    <row r="52" spans="1:1" x14ac:dyDescent="0.4">
      <c r="A52" s="1"/>
    </row>
    <row r="53" spans="1:1" x14ac:dyDescent="0.4">
      <c r="A53" s="1"/>
    </row>
    <row r="54" spans="1:1" x14ac:dyDescent="0.4">
      <c r="A54" s="1"/>
    </row>
    <row r="55" spans="1:1" x14ac:dyDescent="0.4">
      <c r="A55" s="1"/>
    </row>
    <row r="56" spans="1:1" x14ac:dyDescent="0.4">
      <c r="A56" s="1"/>
    </row>
    <row r="57" spans="1:1" x14ac:dyDescent="0.4">
      <c r="A57" s="1"/>
    </row>
    <row r="58" spans="1:1" x14ac:dyDescent="0.4">
      <c r="A58" s="1"/>
    </row>
    <row r="59" spans="1:1" x14ac:dyDescent="0.4">
      <c r="A59" s="1"/>
    </row>
    <row r="60" spans="1:1" x14ac:dyDescent="0.4">
      <c r="A60" s="1"/>
    </row>
    <row r="61" spans="1:1" x14ac:dyDescent="0.4">
      <c r="A61" s="1"/>
    </row>
    <row r="62" spans="1:1" x14ac:dyDescent="0.4">
      <c r="A62" s="1"/>
    </row>
    <row r="63" spans="1:1" x14ac:dyDescent="0.4">
      <c r="A63" s="1"/>
    </row>
    <row r="64" spans="1:1"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row r="75" spans="1:1" x14ac:dyDescent="0.4">
      <c r="A75" s="1"/>
    </row>
    <row r="76" spans="1:1" x14ac:dyDescent="0.4">
      <c r="A76" s="1"/>
    </row>
    <row r="77" spans="1:1" x14ac:dyDescent="0.4">
      <c r="A77" s="1"/>
    </row>
    <row r="78" spans="1:1" x14ac:dyDescent="0.4">
      <c r="A78" s="1"/>
    </row>
    <row r="79" spans="1:1" x14ac:dyDescent="0.4">
      <c r="A79" s="1"/>
    </row>
    <row r="80" spans="1:1" x14ac:dyDescent="0.4">
      <c r="A80" s="1"/>
    </row>
    <row r="81" spans="1:1" x14ac:dyDescent="0.4">
      <c r="A81" s="1"/>
    </row>
    <row r="82" spans="1:1" x14ac:dyDescent="0.4">
      <c r="A82" s="1"/>
    </row>
    <row r="83" spans="1:1" x14ac:dyDescent="0.4">
      <c r="A83" s="1"/>
    </row>
    <row r="84" spans="1:1" x14ac:dyDescent="0.4">
      <c r="A84" s="1"/>
    </row>
    <row r="85" spans="1:1" x14ac:dyDescent="0.4">
      <c r="A85" s="1"/>
    </row>
    <row r="86" spans="1:1" x14ac:dyDescent="0.4">
      <c r="A86" s="1"/>
    </row>
    <row r="87" spans="1:1" x14ac:dyDescent="0.4">
      <c r="A87" s="1"/>
    </row>
    <row r="88" spans="1:1" x14ac:dyDescent="0.4">
      <c r="A88" s="1"/>
    </row>
    <row r="89" spans="1:1" x14ac:dyDescent="0.4">
      <c r="A89" s="1"/>
    </row>
    <row r="90" spans="1:1" x14ac:dyDescent="0.4">
      <c r="A90" s="1"/>
    </row>
    <row r="91" spans="1:1" x14ac:dyDescent="0.4">
      <c r="A91" s="1"/>
    </row>
    <row r="92" spans="1:1" x14ac:dyDescent="0.4">
      <c r="A92" s="1"/>
    </row>
    <row r="93" spans="1:1" x14ac:dyDescent="0.4">
      <c r="A93" s="1"/>
    </row>
    <row r="94" spans="1:1" x14ac:dyDescent="0.4">
      <c r="A94" s="1"/>
    </row>
    <row r="95" spans="1:1" x14ac:dyDescent="0.4">
      <c r="A95" s="1"/>
    </row>
    <row r="96" spans="1:1" x14ac:dyDescent="0.4">
      <c r="A96" s="1"/>
    </row>
    <row r="97" spans="1:1" x14ac:dyDescent="0.4">
      <c r="A97" s="1"/>
    </row>
    <row r="98" spans="1:1" x14ac:dyDescent="0.4">
      <c r="A98" s="1"/>
    </row>
    <row r="99" spans="1:1" x14ac:dyDescent="0.4">
      <c r="A99" s="1"/>
    </row>
    <row r="100" spans="1:1" x14ac:dyDescent="0.4">
      <c r="A100" s="1"/>
    </row>
    <row r="101" spans="1:1" x14ac:dyDescent="0.4">
      <c r="A101" s="1"/>
    </row>
    <row r="102" spans="1:1" x14ac:dyDescent="0.4">
      <c r="A102" s="1"/>
    </row>
    <row r="103" spans="1:1" x14ac:dyDescent="0.4">
      <c r="A103" s="1"/>
    </row>
    <row r="104" spans="1:1" x14ac:dyDescent="0.4">
      <c r="A104" s="1"/>
    </row>
    <row r="105" spans="1:1" x14ac:dyDescent="0.4">
      <c r="A105" s="1"/>
    </row>
    <row r="106" spans="1:1" x14ac:dyDescent="0.4">
      <c r="A106" s="1"/>
    </row>
    <row r="107" spans="1:1" x14ac:dyDescent="0.4">
      <c r="A107" s="1"/>
    </row>
    <row r="108" spans="1:1" x14ac:dyDescent="0.4">
      <c r="A108" s="1"/>
    </row>
    <row r="109" spans="1:1" x14ac:dyDescent="0.4">
      <c r="A109" s="1"/>
    </row>
    <row r="110" spans="1:1" x14ac:dyDescent="0.4">
      <c r="A110" s="1"/>
    </row>
    <row r="111" spans="1:1" x14ac:dyDescent="0.4">
      <c r="A111" s="1"/>
    </row>
    <row r="112" spans="1:1" x14ac:dyDescent="0.4">
      <c r="A112" s="1"/>
    </row>
    <row r="113" spans="1:1" x14ac:dyDescent="0.4">
      <c r="A113" s="1"/>
    </row>
    <row r="114" spans="1:1" x14ac:dyDescent="0.4">
      <c r="A114" s="1"/>
    </row>
    <row r="115" spans="1:1" x14ac:dyDescent="0.4">
      <c r="A115" s="1"/>
    </row>
    <row r="116" spans="1:1" x14ac:dyDescent="0.4">
      <c r="A116" s="1"/>
    </row>
    <row r="117" spans="1:1" x14ac:dyDescent="0.4">
      <c r="A117" s="1"/>
    </row>
    <row r="118" spans="1:1" x14ac:dyDescent="0.4">
      <c r="A118" s="1"/>
    </row>
    <row r="119" spans="1:1" x14ac:dyDescent="0.4">
      <c r="A119" s="1"/>
    </row>
    <row r="120" spans="1:1" x14ac:dyDescent="0.4">
      <c r="A120" s="1"/>
    </row>
    <row r="121" spans="1:1" x14ac:dyDescent="0.4">
      <c r="A121" s="1"/>
    </row>
    <row r="122" spans="1:1" x14ac:dyDescent="0.4">
      <c r="A122" s="1"/>
    </row>
    <row r="123" spans="1:1" x14ac:dyDescent="0.4">
      <c r="A123" s="1"/>
    </row>
    <row r="124" spans="1:1" x14ac:dyDescent="0.4">
      <c r="A124" s="1"/>
    </row>
    <row r="125" spans="1:1" x14ac:dyDescent="0.4">
      <c r="A125" s="1"/>
    </row>
    <row r="126" spans="1:1" x14ac:dyDescent="0.4">
      <c r="A126" s="1"/>
    </row>
    <row r="127" spans="1:1" x14ac:dyDescent="0.4">
      <c r="A127" s="1"/>
    </row>
    <row r="128" spans="1:1" x14ac:dyDescent="0.4">
      <c r="A128" s="1"/>
    </row>
    <row r="129" spans="1:1" x14ac:dyDescent="0.4">
      <c r="A129" s="1"/>
    </row>
    <row r="130" spans="1:1" x14ac:dyDescent="0.4">
      <c r="A130" s="1"/>
    </row>
    <row r="131" spans="1:1" x14ac:dyDescent="0.4">
      <c r="A131" s="1"/>
    </row>
    <row r="132" spans="1:1" x14ac:dyDescent="0.4">
      <c r="A132" s="1"/>
    </row>
    <row r="133" spans="1:1" x14ac:dyDescent="0.4">
      <c r="A133" s="1"/>
    </row>
    <row r="134" spans="1:1" x14ac:dyDescent="0.4">
      <c r="A134" s="1"/>
    </row>
    <row r="135" spans="1:1" x14ac:dyDescent="0.4">
      <c r="A135" s="1"/>
    </row>
    <row r="136" spans="1:1" x14ac:dyDescent="0.4">
      <c r="A136" s="1"/>
    </row>
    <row r="137" spans="1:1" x14ac:dyDescent="0.4">
      <c r="A137" s="1"/>
    </row>
    <row r="138" spans="1:1" x14ac:dyDescent="0.4">
      <c r="A138" s="1"/>
    </row>
    <row r="139" spans="1:1" x14ac:dyDescent="0.4">
      <c r="A139" s="1"/>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1年</vt:lpstr>
      <vt:lpstr>2年</vt:lpstr>
      <vt:lpstr>3年</vt:lpstr>
      <vt:lpstr>全体</vt:lpstr>
      <vt:lpstr>集計結果グラフ</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2024-03-15T06:30:45Z</dcterms:modified>
</cp:coreProperties>
</file>