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80" tabRatio="862" firstSheet="44" activeTab="45"/>
  </bookViews>
  <sheets>
    <sheet name="見積書提出用" sheetId="1" r:id="rId1"/>
    <sheet name="理事会説明資料 " sheetId="2" r:id="rId2"/>
    <sheet name="予算作成用" sheetId="3" r:id="rId3"/>
    <sheet name="総括(入)" sheetId="4" r:id="rId4"/>
    <sheet name="総括(出)" sheetId="5" r:id="rId5"/>
    <sheet name="法人（入）" sheetId="6" r:id="rId6"/>
    <sheet name="法人（出）" sheetId="7" r:id="rId7"/>
    <sheet name="共募（入）" sheetId="8" r:id="rId8"/>
    <sheet name="共募（出）" sheetId="9" r:id="rId9"/>
    <sheet name="生活支援（入）" sheetId="10" r:id="rId10"/>
    <sheet name="生活支援（出）" sheetId="11" r:id="rId11"/>
    <sheet name="専門（入）" sheetId="12" r:id="rId12"/>
    <sheet name="専門（出）済" sheetId="13" r:id="rId13"/>
    <sheet name="ｾﾝﾀｰ（入）" sheetId="14" r:id="rId14"/>
    <sheet name="ｾﾝﾀｰ（出)" sheetId="15" r:id="rId15"/>
    <sheet name="広桜荘（入)" sheetId="16" r:id="rId16"/>
    <sheet name="広桜荘（出）" sheetId="17" r:id="rId17"/>
    <sheet name="生き（入)" sheetId="18" r:id="rId18"/>
    <sheet name="生き（出）" sheetId="19" r:id="rId19"/>
    <sheet name="老ク（入)" sheetId="20" r:id="rId20"/>
    <sheet name="老ク（出）" sheetId="21" r:id="rId21"/>
    <sheet name="自立（入）" sheetId="22" r:id="rId22"/>
    <sheet name="自立（出)" sheetId="23" r:id="rId23"/>
    <sheet name="身障（入）" sheetId="24" r:id="rId24"/>
    <sheet name="身障（出）" sheetId="25" r:id="rId25"/>
    <sheet name="寝具（入）" sheetId="26" r:id="rId26"/>
    <sheet name="寝具（出）" sheetId="27" r:id="rId27"/>
    <sheet name="配食（入）" sheetId="28" r:id="rId28"/>
    <sheet name="配食（出）" sheetId="29" r:id="rId29"/>
    <sheet name="外出（入）" sheetId="30" r:id="rId30"/>
    <sheet name="外出（出）" sheetId="31" r:id="rId31"/>
    <sheet name="軽度（入）" sheetId="32" r:id="rId32"/>
    <sheet name="軽度（出）" sheetId="33" r:id="rId33"/>
    <sheet name="ボラ（入）" sheetId="34" r:id="rId34"/>
    <sheet name="ボラ（出）" sheetId="35" r:id="rId35"/>
    <sheet name="生通（入)" sheetId="36" r:id="rId36"/>
    <sheet name="生通（出）" sheetId="37" r:id="rId37"/>
    <sheet name="包括（入）" sheetId="38" r:id="rId38"/>
    <sheet name="包括（出）" sheetId="39" r:id="rId39"/>
    <sheet name="介護（入）" sheetId="40" r:id="rId40"/>
    <sheet name="介護（出）" sheetId="41" r:id="rId41"/>
    <sheet name="通所（入）" sheetId="42" r:id="rId42"/>
    <sheet name="通所（出）" sheetId="43" r:id="rId43"/>
    <sheet name="居宅（入）" sheetId="44" r:id="rId44"/>
    <sheet name="居宅（出）" sheetId="45" r:id="rId45"/>
    <sheet name="表紙" sheetId="46" r:id="rId46"/>
    <sheet name="Sheet2" sheetId="47" r:id="rId47"/>
    <sheet name="生活援助資金（入）" sheetId="48" r:id="rId48"/>
    <sheet name="生活援助資金（出）)" sheetId="49" r:id="rId49"/>
    <sheet name="互換性レポート" sheetId="50" r:id="rId50"/>
    <sheet name="互換性レポート (1)" sheetId="51" r:id="rId51"/>
    <sheet name="互換性レポート (2)" sheetId="52" r:id="rId52"/>
  </sheets>
  <definedNames>
    <definedName name="_xlnm.Print_Titles" localSheetId="14">'ｾﾝﾀｰ（出)'!$1:$7</definedName>
    <definedName name="_xlnm.Print_Titles" localSheetId="13">'ｾﾝﾀｰ（入）'!$1:$7</definedName>
    <definedName name="_xlnm.Print_Titles" localSheetId="34">'ボラ（出）'!$1:$7</definedName>
    <definedName name="_xlnm.Print_Titles" localSheetId="33">'ボラ（入）'!$1:$7</definedName>
    <definedName name="_xlnm.Print_Titles" localSheetId="40">'介護（出）'!$1:$7</definedName>
    <definedName name="_xlnm.Print_Titles" localSheetId="39">'介護（入）'!$1:$7</definedName>
    <definedName name="_xlnm.Print_Titles" localSheetId="30">'外出（出）'!$1:$7</definedName>
    <definedName name="_xlnm.Print_Titles" localSheetId="29">'外出（入）'!$1:$7</definedName>
    <definedName name="_xlnm.Print_Titles" localSheetId="44">'居宅（出）'!$1:$7</definedName>
    <definedName name="_xlnm.Print_Titles" localSheetId="43">'居宅（入）'!$1:$7</definedName>
    <definedName name="_xlnm.Print_Titles" localSheetId="8">'共募（出）'!$1:$7</definedName>
    <definedName name="_xlnm.Print_Titles" localSheetId="7">'共募（入）'!$1:$7</definedName>
    <definedName name="_xlnm.Print_Titles" localSheetId="32">'軽度（出）'!$1:$7</definedName>
    <definedName name="_xlnm.Print_Titles" localSheetId="31">'軽度（入）'!$1:$7</definedName>
    <definedName name="_xlnm.Print_Titles" localSheetId="16">'広桜荘（出）'!$1:$7</definedName>
    <definedName name="_xlnm.Print_Titles" localSheetId="15">'広桜荘（入)'!$1:$7</definedName>
    <definedName name="_xlnm.Print_Titles" localSheetId="22">'自立（出)'!$1:$7</definedName>
    <definedName name="_xlnm.Print_Titles" localSheetId="21">'自立（入）'!$1:$7</definedName>
    <definedName name="_xlnm.Print_Titles" localSheetId="26">'寝具（出）'!$1:$7</definedName>
    <definedName name="_xlnm.Print_Titles" localSheetId="25">'寝具（入）'!$1:$7</definedName>
    <definedName name="_xlnm.Print_Titles" localSheetId="24">'身障（出）'!$1:$7</definedName>
    <definedName name="_xlnm.Print_Titles" localSheetId="23">'身障（入）'!$1:$7</definedName>
    <definedName name="_xlnm.Print_Titles" localSheetId="18">'生き（出）'!$1:$7</definedName>
    <definedName name="_xlnm.Print_Titles" localSheetId="17">'生き（入)'!$1:$7</definedName>
    <definedName name="_xlnm.Print_Titles" localSheetId="48">'生活援助資金（出）)'!$1:$7</definedName>
    <definedName name="_xlnm.Print_Titles" localSheetId="47">'生活援助資金（入）'!$1:$7</definedName>
    <definedName name="_xlnm.Print_Titles" localSheetId="10">'生活支援（出）'!$1:$7</definedName>
    <definedName name="_xlnm.Print_Titles" localSheetId="9">'生活支援（入）'!$1:$7</definedName>
    <definedName name="_xlnm.Print_Titles" localSheetId="36">'生通（出）'!$1:$7</definedName>
    <definedName name="_xlnm.Print_Titles" localSheetId="35">'生通（入)'!$1:$7</definedName>
    <definedName name="_xlnm.Print_Titles" localSheetId="12">'専門（出）済'!$1:$7</definedName>
    <definedName name="_xlnm.Print_Titles" localSheetId="11">'専門（入）'!$1:$7</definedName>
    <definedName name="_xlnm.Print_Titles" localSheetId="4">'総括(出)'!$1:$7</definedName>
    <definedName name="_xlnm.Print_Titles" localSheetId="3">'総括(入)'!$1:$7</definedName>
    <definedName name="_xlnm.Print_Titles" localSheetId="42">'通所（出）'!$1:$7</definedName>
    <definedName name="_xlnm.Print_Titles" localSheetId="41">'通所（入）'!$1:$7</definedName>
    <definedName name="_xlnm.Print_Titles" localSheetId="28">'配食（出）'!$1:$7</definedName>
    <definedName name="_xlnm.Print_Titles" localSheetId="27">'配食（入）'!$1:$7</definedName>
    <definedName name="_xlnm.Print_Titles" localSheetId="38">'包括（出）'!$1:$7</definedName>
    <definedName name="_xlnm.Print_Titles" localSheetId="37">'包括（入）'!$1:$7</definedName>
    <definedName name="_xlnm.Print_Titles" localSheetId="6">'法人（出）'!$1:$7</definedName>
    <definedName name="_xlnm.Print_Titles" localSheetId="5">'法人（入）'!$1:$7</definedName>
    <definedName name="_xlnm.Print_Titles" localSheetId="20">'老ク（出）'!$1:$7</definedName>
    <definedName name="_xlnm.Print_Titles" localSheetId="19">'老ク（入)'!$1:$7</definedName>
  </definedNames>
  <calcPr fullCalcOnLoad="1"/>
</workbook>
</file>

<file path=xl/comments9.xml><?xml version="1.0" encoding="utf-8"?>
<comments xmlns="http://schemas.openxmlformats.org/spreadsheetml/2006/main">
  <authors>
    <author>広野町社会福祉協議会</author>
  </authors>
  <commentList>
    <comment ref="G10" authorId="0">
      <text>
        <r>
          <rPr>
            <b/>
            <sz val="15"/>
            <rFont val="ＭＳ Ｐゴシック"/>
            <family val="3"/>
          </rPr>
          <t>敬老会記念品費
587,500
老人作品展
50,000</t>
        </r>
      </text>
    </comment>
    <comment ref="G11" authorId="0">
      <text>
        <r>
          <rPr>
            <b/>
            <sz val="15"/>
            <rFont val="ＭＳ Ｐゴシック"/>
            <family val="3"/>
          </rPr>
          <t>ボランティア活動育成費
96,000円
日赤募金協力費
96,000</t>
        </r>
      </text>
    </comment>
    <comment ref="G14" authorId="0">
      <text>
        <r>
          <rPr>
            <b/>
            <sz val="15"/>
            <rFont val="ＭＳ Ｐゴシック"/>
            <family val="3"/>
          </rPr>
          <t>スカットボール大会費
50,000
パークゴルフ大会費
50,000
スポーツ吹矢大会費
50,000</t>
        </r>
      </text>
    </comment>
  </commentList>
</comments>
</file>

<file path=xl/sharedStrings.xml><?xml version="1.0" encoding="utf-8"?>
<sst xmlns="http://schemas.openxmlformats.org/spreadsheetml/2006/main" count="1993" uniqueCount="663">
  <si>
    <t>会計名　一般会計</t>
  </si>
  <si>
    <t>大</t>
  </si>
  <si>
    <t>中</t>
  </si>
  <si>
    <t>当年度予算額</t>
  </si>
  <si>
    <t>前年度予算額</t>
  </si>
  <si>
    <t>科　　　目</t>
  </si>
  <si>
    <t>区　　　分</t>
  </si>
  <si>
    <t>説　明（ 積 算 内 訳 ）</t>
  </si>
  <si>
    <t>増 減 額</t>
  </si>
  <si>
    <t>法人名　社会福祉法人 広野町社会福祉協議会</t>
  </si>
  <si>
    <t>単位：円</t>
  </si>
  <si>
    <t>1.人件費支出</t>
  </si>
  <si>
    <t>1.役員報酬</t>
  </si>
  <si>
    <t>臨時運転手賃金</t>
  </si>
  <si>
    <t>登録ﾍﾙﾊﾟｰ賃金</t>
  </si>
  <si>
    <t>臨時栄養士賃金</t>
  </si>
  <si>
    <t>臨時看護師賃金</t>
  </si>
  <si>
    <t>扶養手当</t>
  </si>
  <si>
    <t>期末手当</t>
  </si>
  <si>
    <t>勤勉手当</t>
  </si>
  <si>
    <t>通勤手当</t>
  </si>
  <si>
    <t>時間外勤務手当</t>
  </si>
  <si>
    <t>特殊勤務手当</t>
  </si>
  <si>
    <t>住居手当</t>
  </si>
  <si>
    <t>社会保険料</t>
  </si>
  <si>
    <t>厚生費（健康診断）</t>
  </si>
  <si>
    <t>退職共済掛金</t>
  </si>
  <si>
    <t>2.事務費支出</t>
  </si>
  <si>
    <t>1.福利厚生費</t>
  </si>
  <si>
    <t>保菌検査料</t>
  </si>
  <si>
    <t>感染予防検査料</t>
  </si>
  <si>
    <t>被服費</t>
  </si>
  <si>
    <t>2.旅費交通費</t>
  </si>
  <si>
    <t>一般旅費</t>
  </si>
  <si>
    <t>管理職手当</t>
  </si>
  <si>
    <t>1.会費収入</t>
  </si>
  <si>
    <t>特別会員会費収入</t>
  </si>
  <si>
    <t>2.寄付金収入</t>
  </si>
  <si>
    <t>1.寄付金収入</t>
  </si>
  <si>
    <t>一般寄付金収入</t>
  </si>
  <si>
    <t>特別寄付金収入</t>
  </si>
  <si>
    <t>1.町補助金収入</t>
  </si>
  <si>
    <t>専門員設置補助金</t>
  </si>
  <si>
    <t>1.町受託金収入</t>
  </si>
  <si>
    <t>老人福祉ｾﾝﾀｰ財産管理事業</t>
  </si>
  <si>
    <t>生きがい事業（ﾐﾆﾃﾞｲ）</t>
  </si>
  <si>
    <t>老人ｸﾗﾌﾞ指導事務事業</t>
  </si>
  <si>
    <t>自立支援ﾎｰﾑﾍﾙﾌﾟｻｰﾋﾞｽ事業</t>
  </si>
  <si>
    <t>身体障害者等訪問入浴ｻｰﾋﾞｽ事業</t>
  </si>
  <si>
    <t>寝具洗濯乾燥消毒ｻｰﾋﾞｽ事業</t>
  </si>
  <si>
    <t>配食ｻｰﾋﾞｽ事業</t>
  </si>
  <si>
    <t>外出支援ｻｰﾋﾞｽ事業</t>
  </si>
  <si>
    <t>軽度生活援助ｻｰﾋﾞｽ事業</t>
  </si>
  <si>
    <t>生きがい活動支援通所事業</t>
  </si>
  <si>
    <t>地域包括支援ｾﾝﾀｰ設置経営事業</t>
  </si>
  <si>
    <t>1.一般募金配分金収入</t>
  </si>
  <si>
    <t>共同募金配分金収入</t>
  </si>
  <si>
    <t>2.歳末たすけあい配分金収入</t>
  </si>
  <si>
    <t>歳末たすけあい配分金収入</t>
  </si>
  <si>
    <t>1.介護報酬収入</t>
  </si>
  <si>
    <t>訪問介護事業介護報酬</t>
  </si>
  <si>
    <t>通所介護事業介護報酬</t>
  </si>
  <si>
    <t>2.利用者負担金収入</t>
  </si>
  <si>
    <t>訪問介護事業利用者収入</t>
  </si>
  <si>
    <t>障害福祉ｻｰﾋﾞｽ事業利用者収入</t>
  </si>
  <si>
    <t>公費請求額</t>
  </si>
  <si>
    <t>介護保険介護給付費</t>
  </si>
  <si>
    <t>要介護認定調査委託料</t>
  </si>
  <si>
    <t>1.運営費収入</t>
  </si>
  <si>
    <t>繰越金収入</t>
  </si>
  <si>
    <t>1.雑収入</t>
  </si>
  <si>
    <t>雑収入</t>
  </si>
  <si>
    <t>1.受取利息配当金収入</t>
  </si>
  <si>
    <t>基本財産収入</t>
  </si>
  <si>
    <t>運用財産収入</t>
  </si>
  <si>
    <t>1.経理区分間繰入金収入</t>
  </si>
  <si>
    <t>経理区分間繰入金収入</t>
  </si>
  <si>
    <t>1.利用者負担金収入</t>
  </si>
  <si>
    <t>処遇改善手当</t>
  </si>
  <si>
    <t>5.退職共済掛金</t>
  </si>
  <si>
    <t>4.法定福利費</t>
  </si>
  <si>
    <t>3.職員諸手当</t>
  </si>
  <si>
    <t>職員俸給</t>
  </si>
  <si>
    <t>2.職員俸給</t>
  </si>
  <si>
    <t>会長報酬</t>
  </si>
  <si>
    <t>一般会員会費収入</t>
  </si>
  <si>
    <t>経理区分名</t>
  </si>
  <si>
    <t>経理区分名</t>
  </si>
  <si>
    <t>労働保険料</t>
  </si>
  <si>
    <t>広桜荘管理事業</t>
  </si>
  <si>
    <t>経営会費用弁償費</t>
  </si>
  <si>
    <t>3.研修費</t>
  </si>
  <si>
    <t>役員研修旅費</t>
  </si>
  <si>
    <t>職員研修旅費</t>
  </si>
  <si>
    <t>4.消耗品費</t>
  </si>
  <si>
    <t>消耗品費</t>
  </si>
  <si>
    <t>5.器具什器費</t>
  </si>
  <si>
    <t>6.印刷製本費</t>
  </si>
  <si>
    <t>印刷製本費</t>
  </si>
  <si>
    <t>7.水道光熱費</t>
  </si>
  <si>
    <t>水道光熱費</t>
  </si>
  <si>
    <t>8.通信運搬費</t>
  </si>
  <si>
    <t>通信運搬費</t>
  </si>
  <si>
    <t>電話料</t>
  </si>
  <si>
    <t>郵便料</t>
  </si>
  <si>
    <t>9.会議費</t>
  </si>
  <si>
    <t>食糧費</t>
  </si>
  <si>
    <t>10.委託費</t>
  </si>
  <si>
    <t>11.手数料</t>
  </si>
  <si>
    <t>手数料</t>
  </si>
  <si>
    <t>振込手数料</t>
  </si>
  <si>
    <t>安全運転管理者講習会手数料</t>
  </si>
  <si>
    <t>12.賃借料</t>
  </si>
  <si>
    <t>使用料</t>
  </si>
  <si>
    <t>13.渉外費</t>
  </si>
  <si>
    <t>慶弔費</t>
  </si>
  <si>
    <t>3.事業費支出</t>
  </si>
  <si>
    <t>1.諸謝金</t>
  </si>
  <si>
    <t>配食報償費</t>
  </si>
  <si>
    <t>軽度報償費</t>
  </si>
  <si>
    <t>講師謝礼</t>
  </si>
  <si>
    <t>謝礼等</t>
  </si>
  <si>
    <t>備品購入費</t>
  </si>
  <si>
    <t>6.水道光熱費</t>
  </si>
  <si>
    <t>電気代</t>
  </si>
  <si>
    <t>車両検査料</t>
  </si>
  <si>
    <t>燃料費</t>
  </si>
  <si>
    <t>車両燃料費</t>
  </si>
  <si>
    <t>車両修繕費</t>
  </si>
  <si>
    <t>施設修繕費</t>
  </si>
  <si>
    <t>修繕費</t>
  </si>
  <si>
    <t>地域福祉活動推進費</t>
  </si>
  <si>
    <t>調査連絡費</t>
  </si>
  <si>
    <t>情報誌発行経費</t>
  </si>
  <si>
    <t>ﾊﾟｿｺﾝ保守点検料</t>
  </si>
  <si>
    <t>配食委託料</t>
  </si>
  <si>
    <t>寝具洗濯乾燥消毒ｻｰﾋﾞｽ事業</t>
  </si>
  <si>
    <t>敷地内管理委託費</t>
  </si>
  <si>
    <t>庭園植木剪定</t>
  </si>
  <si>
    <t>消防設備点検料（南双設備）</t>
  </si>
  <si>
    <t>ﾍﾙｽﾄﾛﾝ保守点検料</t>
  </si>
  <si>
    <t>ｺﾝﾋﾟｭｰﾀ保守点検料（年額）</t>
  </si>
  <si>
    <t>委託費（通所）</t>
  </si>
  <si>
    <t>ｾﾝﾀｰ建築物定期報告書作成委託料</t>
  </si>
  <si>
    <t>任意保険料</t>
  </si>
  <si>
    <t>社協総合補償保険</t>
  </si>
  <si>
    <t>送迎保険料・ﾎﾞﾗﾝﾃｨｱ保険料</t>
  </si>
  <si>
    <t>機械借上料</t>
  </si>
  <si>
    <t>賃借料</t>
  </si>
  <si>
    <t>重量税</t>
  </si>
  <si>
    <t>消費税</t>
  </si>
  <si>
    <t>利用者</t>
  </si>
  <si>
    <t>給食費</t>
  </si>
  <si>
    <t>歳末事業</t>
  </si>
  <si>
    <t>4.助成金支出</t>
  </si>
  <si>
    <t>1.助成金支出</t>
  </si>
  <si>
    <t>老人ｸﾗﾌﾞ連合会助成金</t>
  </si>
  <si>
    <t>障害者福祉協会助成金</t>
  </si>
  <si>
    <t>障害児（者）親の会助成金</t>
  </si>
  <si>
    <t>母子寡婦福祉会助成金</t>
  </si>
  <si>
    <t>5.負担金支出</t>
  </si>
  <si>
    <t>1.負担金支出</t>
  </si>
  <si>
    <t>負担金支出</t>
  </si>
  <si>
    <t>社会保険協会県支部会費</t>
  </si>
  <si>
    <t>県社協会員会費</t>
  </si>
  <si>
    <t>養護教育振興会負担金</t>
  </si>
  <si>
    <t>県社会福祉予算対策委員会負担金</t>
  </si>
  <si>
    <t>安全運転管理者協会富岡支部負担金</t>
  </si>
  <si>
    <t>福利厚生ｾﾝﾀｰ加入金</t>
  </si>
  <si>
    <t>その他大会等負担金</t>
  </si>
  <si>
    <t>車両整備管理者研修会負担金</t>
  </si>
  <si>
    <t>福島県社会福祉協議会負担金</t>
  </si>
  <si>
    <t>6.退職給与積立金積立支出</t>
  </si>
  <si>
    <t>1.退職給与積立金積立支出</t>
  </si>
  <si>
    <t>退職給与積立金積立支出</t>
  </si>
  <si>
    <t>7.特別基金積立金積立支出</t>
  </si>
  <si>
    <t>1.特別基金積立金積立支出</t>
  </si>
  <si>
    <t>特別基金積立金積立支出</t>
  </si>
  <si>
    <t>8.予備費</t>
  </si>
  <si>
    <t>1.予備費</t>
  </si>
  <si>
    <t>予備費</t>
  </si>
  <si>
    <t>9.固定資産取得支出</t>
  </si>
  <si>
    <t>1.固定資産取得支出</t>
  </si>
  <si>
    <t>車両運搬具取得支出</t>
  </si>
  <si>
    <t>1.経理区分間繰入金支出</t>
  </si>
  <si>
    <t>経理区分間繰入金支出</t>
  </si>
  <si>
    <t>1.存目</t>
  </si>
  <si>
    <t>存目</t>
  </si>
  <si>
    <t>1.町補助金委託金戻支出</t>
  </si>
  <si>
    <t>町補助金委託金戻支出</t>
  </si>
  <si>
    <t>1.罹災基金積立金支出</t>
  </si>
  <si>
    <t>罹災基金積立金支出</t>
  </si>
  <si>
    <t>法人運営事業</t>
  </si>
  <si>
    <t>1.法人運営事業</t>
  </si>
  <si>
    <t>3.運営費収入</t>
  </si>
  <si>
    <t>4.雑収入</t>
  </si>
  <si>
    <t>5.受取利息配当金収入</t>
  </si>
  <si>
    <t>6.経理区分間繰入金収入</t>
  </si>
  <si>
    <t>特別基金繰入金</t>
  </si>
  <si>
    <t>2.職員諸手当</t>
  </si>
  <si>
    <t>3.法定福利費</t>
  </si>
  <si>
    <t>2.車両費</t>
  </si>
  <si>
    <t>3.車両燃料費</t>
  </si>
  <si>
    <t>4.修繕費</t>
  </si>
  <si>
    <t>5.広報費</t>
  </si>
  <si>
    <t>6.損害保険料</t>
  </si>
  <si>
    <t>4.負担金支出</t>
  </si>
  <si>
    <t>その他大会等負担金</t>
  </si>
  <si>
    <t>5.積立預金積立金支出</t>
  </si>
  <si>
    <t>2.特別基金積立金積立支出</t>
  </si>
  <si>
    <t>6.予備費</t>
  </si>
  <si>
    <t>7.町補助金委託金戻支出</t>
  </si>
  <si>
    <t>8.罹災基金積立金支出</t>
  </si>
  <si>
    <t>共同募金事業</t>
  </si>
  <si>
    <t>1.共同募金事業</t>
  </si>
  <si>
    <t>1.共同募金配分金収入</t>
  </si>
  <si>
    <t>1.事業費支出</t>
  </si>
  <si>
    <t>4.印刷製本費</t>
  </si>
  <si>
    <t>8.損害保険料</t>
  </si>
  <si>
    <t>2.助成金支出</t>
  </si>
  <si>
    <t>福祉活動専門員事業</t>
  </si>
  <si>
    <t>1.福祉活動専門員事業</t>
  </si>
  <si>
    <t>1.補助金収入</t>
  </si>
  <si>
    <t>1.職員俸給</t>
  </si>
  <si>
    <t>職員俸給（1名分）</t>
  </si>
  <si>
    <t>1.旅費交通費</t>
  </si>
  <si>
    <t>2.消耗品費</t>
  </si>
  <si>
    <t>4.退職共済掛金</t>
  </si>
  <si>
    <t>1.消耗品費</t>
  </si>
  <si>
    <t>1.老人福祉ｾﾝﾀｰ財産管理事業</t>
  </si>
  <si>
    <t>1.受託金収入</t>
  </si>
  <si>
    <t>利用者負担金収入</t>
  </si>
  <si>
    <t>3.通信運搬費</t>
  </si>
  <si>
    <t>4.手数料</t>
  </si>
  <si>
    <t>1.水道光熱費</t>
  </si>
  <si>
    <t>3.燃料費</t>
  </si>
  <si>
    <t>4.車両燃料費</t>
  </si>
  <si>
    <t>5.修繕費</t>
  </si>
  <si>
    <t>6.業務委託費</t>
  </si>
  <si>
    <t>ｺﾝﾋﾟｭｰﾀ保守点検料</t>
  </si>
  <si>
    <t>7.損害保険料</t>
  </si>
  <si>
    <t>8.貸借料</t>
  </si>
  <si>
    <t>9.租税公課</t>
  </si>
  <si>
    <t>1.広桜荘管理事業</t>
  </si>
  <si>
    <t>1.その他の消耗品費</t>
  </si>
  <si>
    <t>2.印刷製本費</t>
  </si>
  <si>
    <t>3.水道光熱費</t>
  </si>
  <si>
    <t>7.賃借料</t>
  </si>
  <si>
    <t>8.租税公課</t>
  </si>
  <si>
    <t>1.生きがい事業（ﾐﾆﾃﾞｲ）</t>
  </si>
  <si>
    <t>4.退職共済掛金</t>
  </si>
  <si>
    <t>退職共済掛金</t>
  </si>
  <si>
    <t>2.事務費支出</t>
  </si>
  <si>
    <t>3.消耗品費</t>
  </si>
  <si>
    <t>消耗品費</t>
  </si>
  <si>
    <t>電話料</t>
  </si>
  <si>
    <t>食糧費</t>
  </si>
  <si>
    <t>振込手数料</t>
  </si>
  <si>
    <t>安全運転管理者講習会手数料</t>
  </si>
  <si>
    <t>3.事業費支出</t>
  </si>
  <si>
    <t>印刷製本費</t>
  </si>
  <si>
    <t>3.車両費</t>
  </si>
  <si>
    <t>燃料費</t>
  </si>
  <si>
    <t>車両燃料費</t>
  </si>
  <si>
    <t>車両修繕費</t>
  </si>
  <si>
    <t>任意保険料</t>
  </si>
  <si>
    <t>消費税</t>
  </si>
  <si>
    <t>利用者</t>
  </si>
  <si>
    <t>1.老人ｸﾗﾌﾞ指導事務事業</t>
  </si>
  <si>
    <t>1.租税公課</t>
  </si>
  <si>
    <t>1.自立支援ﾎｰﾑﾍﾙﾌﾟｻｰﾋﾞｽ事業</t>
  </si>
  <si>
    <t>5.損害保険料</t>
  </si>
  <si>
    <t>1.身体障害者等訪問入浴ｻｰﾋﾞｽ事業</t>
  </si>
  <si>
    <t>1.寝具洗濯乾燥消毒ｻｰﾋﾞｽ事業</t>
  </si>
  <si>
    <t>1.事務費支出</t>
  </si>
  <si>
    <t>2.事業費支出</t>
  </si>
  <si>
    <t>1.業務委託費</t>
  </si>
  <si>
    <t>2.租税公課</t>
  </si>
  <si>
    <t>1.配食ｻｰﾋﾞｽ事業</t>
  </si>
  <si>
    <t>1.通信運搬費</t>
  </si>
  <si>
    <t>2.その他の消耗品費</t>
  </si>
  <si>
    <t>5.業務委託費</t>
  </si>
  <si>
    <t>1.外出支援ｻｰﾋﾞｽ事業</t>
  </si>
  <si>
    <t>2.通信運搬費</t>
  </si>
  <si>
    <t>1.軽度生活援助ｻｰﾋﾞｽ事業</t>
  </si>
  <si>
    <t>ボランティア事業</t>
  </si>
  <si>
    <t>1.ボランティア事業</t>
  </si>
  <si>
    <t>3.印刷製本費</t>
  </si>
  <si>
    <t>4.通信運搬費</t>
  </si>
  <si>
    <t>5.会議費</t>
  </si>
  <si>
    <t>6.広報費</t>
  </si>
  <si>
    <t>1.生きがい活動支援通所事業</t>
  </si>
  <si>
    <t>1.地域包括支援ｾﾝﾀｰ設置経営事業</t>
  </si>
  <si>
    <t>2.介護保険収入</t>
  </si>
  <si>
    <t>1.介護保険介護給付費</t>
  </si>
  <si>
    <t>介護事業</t>
  </si>
  <si>
    <t>1.介護事業</t>
  </si>
  <si>
    <t>1.介護保険収入</t>
  </si>
  <si>
    <t>障害福祉ｻｰﾋﾞｽ事業報酬</t>
  </si>
  <si>
    <t>2.利用者等利用料収入</t>
  </si>
  <si>
    <t>1.その他の利用料収入</t>
  </si>
  <si>
    <t>3.経理区分間繰入金収入</t>
  </si>
  <si>
    <t>通所介護事業</t>
  </si>
  <si>
    <t>1.通所介護事業</t>
  </si>
  <si>
    <t>2.経理区分間繰入金収入</t>
  </si>
  <si>
    <t>5.水道光熱費</t>
  </si>
  <si>
    <t>6.車両費</t>
  </si>
  <si>
    <t>7.車両燃料費</t>
  </si>
  <si>
    <t>8.修繕費</t>
  </si>
  <si>
    <t>10.業務委託費</t>
  </si>
  <si>
    <t>11.損害保険料</t>
  </si>
  <si>
    <t>12.貸借料</t>
  </si>
  <si>
    <t>13.租税公課</t>
  </si>
  <si>
    <t>14.給食費</t>
  </si>
  <si>
    <t>5.積立金積立支出</t>
  </si>
  <si>
    <t>6.経理区分間繰入金支出</t>
  </si>
  <si>
    <t>居宅介護支援事業</t>
  </si>
  <si>
    <t>1.居宅介護支援事業</t>
  </si>
  <si>
    <t>1.居宅介護支援介護料収入</t>
  </si>
  <si>
    <t>居宅介護支援事業</t>
  </si>
  <si>
    <t>9.損害保険料</t>
  </si>
  <si>
    <t>5.積立金支出</t>
  </si>
  <si>
    <t>1.積立金支出</t>
  </si>
  <si>
    <t>積立金支出（存目）</t>
  </si>
  <si>
    <t>社会保険料</t>
  </si>
  <si>
    <t>労働保険料</t>
  </si>
  <si>
    <t>厚生費（健康診断）</t>
  </si>
  <si>
    <t>民協合同研修会費用弁償費</t>
  </si>
  <si>
    <t>理事会費用弁償費</t>
  </si>
  <si>
    <t>監事会費用弁償費</t>
  </si>
  <si>
    <t>評議員会費用弁償費</t>
  </si>
  <si>
    <t>ﾎﾞﾗﾝﾃｨｱ事業</t>
  </si>
  <si>
    <t>入浴車保守点検料</t>
  </si>
  <si>
    <t>勤勉手当</t>
  </si>
  <si>
    <t>扶養手当</t>
  </si>
  <si>
    <t>通勤手当</t>
  </si>
  <si>
    <t>管理職手当</t>
  </si>
  <si>
    <t>特殊勤務手当</t>
  </si>
  <si>
    <t>6.租税公課</t>
  </si>
  <si>
    <t>1.軽度生活援助サービス事業</t>
  </si>
  <si>
    <t>謝礼等</t>
  </si>
  <si>
    <t>4.車両燃料費</t>
  </si>
  <si>
    <t>車両燃料費</t>
  </si>
  <si>
    <t>通勤手当</t>
  </si>
  <si>
    <t>8.車両燃料費</t>
  </si>
  <si>
    <t>期末手当</t>
  </si>
  <si>
    <t>勤勉手当</t>
  </si>
  <si>
    <t>特殊勤務手当</t>
  </si>
  <si>
    <t>超過勤務手当</t>
  </si>
  <si>
    <t>7.補助金収入</t>
  </si>
  <si>
    <t>補助金収入</t>
  </si>
  <si>
    <t>8.助成金収入</t>
  </si>
  <si>
    <t>1.助成金収入</t>
  </si>
  <si>
    <t>助成金収入</t>
  </si>
  <si>
    <t>9.委託金収入</t>
  </si>
  <si>
    <t>1.委託金収入</t>
  </si>
  <si>
    <t>委託金収入</t>
  </si>
  <si>
    <t>10.賠償金収入</t>
  </si>
  <si>
    <t>1.賠償金収入</t>
  </si>
  <si>
    <t>経営会費用弁償費</t>
  </si>
  <si>
    <t>監事費用弁償費</t>
  </si>
  <si>
    <t>評議員費用弁償費</t>
  </si>
  <si>
    <t>評議員謝礼（存目）</t>
  </si>
  <si>
    <t>社会保険協会県支部会費</t>
  </si>
  <si>
    <t>9.共同募金繰出金</t>
  </si>
  <si>
    <t>1.共同募金繰出金</t>
  </si>
  <si>
    <t>共同募金繰出金支出</t>
  </si>
  <si>
    <t>民生委員合同研修会</t>
  </si>
  <si>
    <t>通所介護事業利用者収入</t>
  </si>
  <si>
    <t>3.器具什器費</t>
  </si>
  <si>
    <t>1.器具什器費</t>
  </si>
  <si>
    <t>水道光熱費（存目）</t>
  </si>
  <si>
    <t>1.車両燃料費</t>
  </si>
  <si>
    <t>生活支援相談員事業</t>
  </si>
  <si>
    <t>1.生活支援相談員事業</t>
  </si>
  <si>
    <t>福島県社会福祉協議会より</t>
  </si>
  <si>
    <t>機械警備委託料</t>
  </si>
  <si>
    <t>ﾊﾟｿｺﾝ保守点検料・介護予防支援委託料</t>
  </si>
  <si>
    <t>14.車両燃料費</t>
  </si>
  <si>
    <t>15.車両費</t>
  </si>
  <si>
    <t>16.損害保険料</t>
  </si>
  <si>
    <t>17.租税公課</t>
  </si>
  <si>
    <t>謝礼等（ボラ）</t>
  </si>
  <si>
    <t>金額の変更があった大きくは人件費</t>
  </si>
  <si>
    <t>の部分、管理者の金額の枠が大幅に</t>
  </si>
  <si>
    <t>増額された。</t>
  </si>
  <si>
    <t>H23当初予算額</t>
  </si>
  <si>
    <t>繰越金</t>
  </si>
  <si>
    <t>社協だより印刷費</t>
  </si>
  <si>
    <t>9.経理区分間繰入金支出</t>
  </si>
  <si>
    <t>10.存目</t>
  </si>
  <si>
    <t>12.罹災基金積立金支出</t>
  </si>
  <si>
    <t>事　業　名</t>
  </si>
  <si>
    <t>計</t>
  </si>
  <si>
    <t>　　福祉活動専門員事業</t>
  </si>
  <si>
    <t>合　　計</t>
  </si>
  <si>
    <t>3.補助金収入</t>
  </si>
  <si>
    <t>4.受託金収入</t>
  </si>
  <si>
    <t>2.その他受託金収入</t>
  </si>
  <si>
    <t>5.共同募金配分金収入</t>
  </si>
  <si>
    <t>障害福祉ｻｰﾋﾞｽ事業報酬</t>
  </si>
  <si>
    <t>通所介護事業利用者収入</t>
  </si>
  <si>
    <t>3.居宅介護支援介護料収入</t>
  </si>
  <si>
    <t>4.地域包括支援ｾﾝﾀｰ介護料収入</t>
  </si>
  <si>
    <t>5.その他の利用料収入</t>
  </si>
  <si>
    <t>6.その他の事業収入</t>
  </si>
  <si>
    <t>当初予算額</t>
  </si>
  <si>
    <t>増減額</t>
  </si>
  <si>
    <t>　　(1)法人運営事業</t>
  </si>
  <si>
    <t>　　(2)共同募金事業</t>
  </si>
  <si>
    <t>1.自主運営事業</t>
  </si>
  <si>
    <t>2.介護保険事業</t>
  </si>
  <si>
    <t>　　(1)介護事業</t>
  </si>
  <si>
    <t>　　(2)通所介護事業</t>
  </si>
  <si>
    <t>　　(3)居宅介護支援事業</t>
  </si>
  <si>
    <t>3.補助事業</t>
  </si>
  <si>
    <t>4.委託事業</t>
  </si>
  <si>
    <t>　　(1)福祉センター財産管理事業</t>
  </si>
  <si>
    <t>　　(2)広桜荘管理事業</t>
  </si>
  <si>
    <t>　　(3)生きがい事業（ミニデイ）</t>
  </si>
  <si>
    <t>　　(4)老人クラブ指導事務事業</t>
  </si>
  <si>
    <t>　　(5)自立支援ホームヘルプサービス事業</t>
  </si>
  <si>
    <t>車輌燃料費</t>
  </si>
  <si>
    <t>車検料</t>
  </si>
  <si>
    <t>任意保険料</t>
  </si>
  <si>
    <t>消費税</t>
  </si>
  <si>
    <t>消費税</t>
  </si>
  <si>
    <t>3.租税公課費</t>
  </si>
  <si>
    <t>一　　般　　会　　計</t>
  </si>
  <si>
    <t>社会福祉法人　広野町社会福祉協議会</t>
  </si>
  <si>
    <t>講師謝礼（デイ）</t>
  </si>
  <si>
    <t>業務委託費（広桜荘）</t>
  </si>
  <si>
    <t>3.器具什器費</t>
  </si>
  <si>
    <t>　　　　　　　　　　　　（附帯議決事項）</t>
  </si>
  <si>
    <t>　　　　　　　　　　　　　第２条　本予算内における補正予算の必要が生じたときは、これを理事会に一任する。</t>
  </si>
  <si>
    <t>1.印刷製本費</t>
  </si>
  <si>
    <t>7.租税公課</t>
  </si>
  <si>
    <t>8.給食費</t>
  </si>
  <si>
    <t>職員俸給（３名分）</t>
  </si>
  <si>
    <t>電話料</t>
  </si>
  <si>
    <t>3.手数料</t>
  </si>
  <si>
    <t>賠償金収入</t>
  </si>
  <si>
    <t>住居手当</t>
  </si>
  <si>
    <t>存目</t>
  </si>
  <si>
    <t>2.研修費</t>
  </si>
  <si>
    <t>4.器具什器費</t>
  </si>
  <si>
    <t>5.印刷製本費</t>
  </si>
  <si>
    <t>7.通信運搬費</t>
  </si>
  <si>
    <t>利用限度額超過分</t>
  </si>
  <si>
    <t>5.賃借料</t>
  </si>
  <si>
    <t>扶養手当</t>
  </si>
  <si>
    <t>住居手当</t>
  </si>
  <si>
    <t>別　冊　資　料</t>
  </si>
  <si>
    <t>平成２８年度　一般会計当初予算書</t>
  </si>
  <si>
    <t>期間　　自　平成２８年４月１日　　至　平成２９年３月３１日</t>
  </si>
  <si>
    <t>送迎用軽自動車ﾘｰｽ料</t>
  </si>
  <si>
    <t>役員研修旅費(存目)</t>
  </si>
  <si>
    <t>日赤奉仕団援助費（存目）</t>
  </si>
  <si>
    <t>情報誌発行経費（存目）</t>
  </si>
  <si>
    <t>扶養手当</t>
  </si>
  <si>
    <t>4.賃借料</t>
  </si>
  <si>
    <t>印刷機ﾘｰｽ料</t>
  </si>
  <si>
    <t>5.通信運搬費</t>
  </si>
  <si>
    <t>電話料</t>
  </si>
  <si>
    <t>2.修繕費</t>
  </si>
  <si>
    <t>1.町等補助金委託金戻支出</t>
  </si>
  <si>
    <t>11.町等補助金委託金戻支出</t>
  </si>
  <si>
    <t>町等補助金委託金戻支出</t>
  </si>
  <si>
    <t>法人</t>
  </si>
  <si>
    <t>共募</t>
  </si>
  <si>
    <t>専門員</t>
  </si>
  <si>
    <t>合計</t>
  </si>
  <si>
    <t>福セ</t>
  </si>
  <si>
    <t>広桜荘</t>
  </si>
  <si>
    <t>ミニデイ</t>
  </si>
  <si>
    <t>老ク</t>
  </si>
  <si>
    <t>自立</t>
  </si>
  <si>
    <t>身障入浴</t>
  </si>
  <si>
    <t>寝具</t>
  </si>
  <si>
    <t>配食</t>
  </si>
  <si>
    <t>外出</t>
  </si>
  <si>
    <t>軽度</t>
  </si>
  <si>
    <t>ボラ</t>
  </si>
  <si>
    <t>生通</t>
  </si>
  <si>
    <t>福祉バス</t>
  </si>
  <si>
    <t>包括</t>
  </si>
  <si>
    <t>介護</t>
  </si>
  <si>
    <t>通所</t>
  </si>
  <si>
    <t>居宅</t>
  </si>
  <si>
    <t>生活支援相談</t>
  </si>
  <si>
    <t>管理職手当</t>
  </si>
  <si>
    <t>時間外手当</t>
  </si>
  <si>
    <t>臨時看護師賃金</t>
  </si>
  <si>
    <t>1.生活援助資金貸付事業</t>
  </si>
  <si>
    <t>生活援助資金貸付事業</t>
  </si>
  <si>
    <t>1.資金援助資金収入</t>
  </si>
  <si>
    <t>1.資金援助資金</t>
  </si>
  <si>
    <t>援助金</t>
  </si>
  <si>
    <t>2.貸付償還金収入</t>
  </si>
  <si>
    <t>1.貸付償還金</t>
  </si>
  <si>
    <t>償還金</t>
  </si>
  <si>
    <t>3.雑収入</t>
  </si>
  <si>
    <t>貯金利息</t>
  </si>
  <si>
    <t>4.繰越金収入</t>
  </si>
  <si>
    <t>1.繰越金</t>
  </si>
  <si>
    <t>繰越金</t>
  </si>
  <si>
    <t>1.貸付金</t>
  </si>
  <si>
    <t>1.一般貸付金</t>
  </si>
  <si>
    <t>一般貸付金</t>
  </si>
  <si>
    <t>　　(3)生活援助資金貸付事業</t>
  </si>
  <si>
    <t>7.介護保険収入</t>
  </si>
  <si>
    <t>8.運営費収入</t>
  </si>
  <si>
    <t>9.雑収入</t>
  </si>
  <si>
    <t>10.受取利息配当金収入</t>
  </si>
  <si>
    <t>11.経理区分間繰入金収入</t>
  </si>
  <si>
    <t>12.利用者負担金収入</t>
  </si>
  <si>
    <t>13.助成金収入</t>
  </si>
  <si>
    <t>14.賠償金収入</t>
  </si>
  <si>
    <t>償還金</t>
  </si>
  <si>
    <t>生活援助資金</t>
  </si>
  <si>
    <t>一般貸付金</t>
  </si>
  <si>
    <t>7.燃料費</t>
  </si>
  <si>
    <t>9.修繕費</t>
  </si>
  <si>
    <t>10.通信運搬費</t>
  </si>
  <si>
    <t>11.会議費</t>
  </si>
  <si>
    <t>12.広報費</t>
  </si>
  <si>
    <t>13.業務委託費</t>
  </si>
  <si>
    <t>14.損害保険料</t>
  </si>
  <si>
    <t>15.賃借料</t>
  </si>
  <si>
    <t>16.租税公課</t>
  </si>
  <si>
    <t>17.給食費</t>
  </si>
  <si>
    <t>18.歳末事業</t>
  </si>
  <si>
    <t>19.生活援助資金貸付事業貸付金</t>
  </si>
  <si>
    <t>6.生活援助資金貸付事業収入</t>
  </si>
  <si>
    <t>振込手数料</t>
  </si>
  <si>
    <t>委託費</t>
  </si>
  <si>
    <t>スポーツ大会等</t>
  </si>
  <si>
    <t>20.健康増進事業</t>
  </si>
  <si>
    <t>　　(6)寝具洗濯乾燥消毒サービス事業</t>
  </si>
  <si>
    <t>　　(7)配食サービス事業</t>
  </si>
  <si>
    <t>　　(8)外出支援サービス事業</t>
  </si>
  <si>
    <t>管理者手当</t>
  </si>
  <si>
    <t>5.車両費</t>
  </si>
  <si>
    <t>6.修繕費</t>
  </si>
  <si>
    <t>7.業務委託費</t>
  </si>
  <si>
    <t>9.賃借料</t>
  </si>
  <si>
    <t>1.諸謝金</t>
  </si>
  <si>
    <t>体操教室講師謝礼</t>
  </si>
  <si>
    <t>10.会議費</t>
  </si>
  <si>
    <t>食糧費（認知症カフェ）</t>
  </si>
  <si>
    <t>H31当初予算書.xls の互換性レポート</t>
  </si>
  <si>
    <t>2019/1/22 9:47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</si>
  <si>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</si>
  <si>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</si>
  <si>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</si>
  <si>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</si>
  <si>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</si>
  <si>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</si>
  <si>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　</t>
  </si>
  <si>
    <t>介護保険用ｼｽﾃﾑ</t>
  </si>
  <si>
    <t>2019/2/4 16:07 に実行</t>
  </si>
  <si>
    <t>1名分</t>
  </si>
  <si>
    <t>2019/2/13 10:40 に実行</t>
  </si>
  <si>
    <t>2.会議費</t>
  </si>
  <si>
    <t>3.広報費</t>
  </si>
  <si>
    <t>4.歳末事業</t>
  </si>
  <si>
    <t>5.健康増進事業</t>
  </si>
  <si>
    <t>職員俸給（5名分）</t>
  </si>
  <si>
    <t>1.諸謝金</t>
  </si>
  <si>
    <t>講師謝礼</t>
  </si>
  <si>
    <t>5.手数料</t>
  </si>
  <si>
    <t>4.会議費</t>
  </si>
  <si>
    <t>任意保険料・送迎サービス補償</t>
  </si>
  <si>
    <t>時間外勤務手当・住居手当</t>
  </si>
  <si>
    <t>理事費用弁償費</t>
  </si>
  <si>
    <t>特別旅費（存目）</t>
  </si>
  <si>
    <t>事務用備品費</t>
  </si>
  <si>
    <t>福祉車両購入費</t>
  </si>
  <si>
    <t>4.補助金収入</t>
  </si>
  <si>
    <t>1.補助金収入</t>
  </si>
  <si>
    <t>県補助金</t>
  </si>
  <si>
    <t>職員俸給（6人分）</t>
  </si>
  <si>
    <t>サロン等</t>
  </si>
  <si>
    <t>経理区分間繰入金収入(介護・通所・居宅)</t>
  </si>
  <si>
    <t>その他補助金収入（法人）</t>
  </si>
  <si>
    <t>助成金収入（法人）</t>
  </si>
  <si>
    <t>賠償金収入（法人）</t>
  </si>
  <si>
    <t>その他受託金収入（法人）</t>
  </si>
  <si>
    <t>雑収入（法人）</t>
  </si>
  <si>
    <t>繰越金収入（法人）</t>
  </si>
  <si>
    <t>特別基金繰入金収入（法人）</t>
  </si>
  <si>
    <t>その他の利用料収入（訪問）</t>
  </si>
  <si>
    <t>県補助金収入（被災地訪問支援）</t>
  </si>
  <si>
    <t>障害福祉ｻｰﾋﾞｽ事業利用者収入（訪問・通所）</t>
  </si>
  <si>
    <t>利用者負担金収入（老人福祉センター）</t>
  </si>
  <si>
    <t>備品購入費</t>
  </si>
  <si>
    <t>特別旅費</t>
  </si>
  <si>
    <t>日赤奉仕団援助費</t>
  </si>
  <si>
    <t>　 (10)ボランティア事業</t>
  </si>
  <si>
    <t>　 (11)生きがい活動支援通所事業</t>
  </si>
  <si>
    <t>　 (12)地域包括支援ｾﾝﾀｰ設置経営事業</t>
  </si>
  <si>
    <t xml:space="preserve"> 　(13)生活支援相談員事業</t>
  </si>
  <si>
    <t xml:space="preserve">  　(9)軽度生活援助サービス事業</t>
  </si>
  <si>
    <t>令和３年度　一般会計当初予算書</t>
  </si>
  <si>
    <t>期間　　自　令和３年４月１日　　至　令和４年３月３１日</t>
  </si>
  <si>
    <t>期間　　自　令和３年４月１日　　至　令和４年３月３１日</t>
  </si>
  <si>
    <t>令和３年度　一般会計当初予算書</t>
  </si>
  <si>
    <t>自）　　令和　３年　４月　１日</t>
  </si>
  <si>
    <t>至）　　令和　４年　３月３１日</t>
  </si>
  <si>
    <t>令　和　３　年　度　当　初　予　算　書</t>
  </si>
  <si>
    <t>令和３年度社会福祉法人広野町社会福祉協議会一般会計の予算は、次に定めるところによる。</t>
  </si>
  <si>
    <t>令和３年度　社会福祉法人広野町社会福祉協議会予算概要資料</t>
  </si>
  <si>
    <t>前年度見積額</t>
  </si>
  <si>
    <t>当初見積額</t>
  </si>
  <si>
    <t>会計ソフト保守料・印刷機保守料</t>
  </si>
  <si>
    <t>敷地内管理委託費（年2回）</t>
  </si>
  <si>
    <t>複写機賃借料</t>
  </si>
  <si>
    <t>複写機・AED賃借料</t>
  </si>
  <si>
    <t>消防設備・機械警備他業務委託費</t>
  </si>
  <si>
    <t>車両検査料(２台)</t>
  </si>
  <si>
    <t>3.印刷製本費</t>
  </si>
  <si>
    <t>4.車両費</t>
  </si>
  <si>
    <t>5.車両燃料費</t>
  </si>
  <si>
    <t>6.修繕費</t>
  </si>
  <si>
    <t>公用車修理代</t>
  </si>
  <si>
    <t>任意保険料（２台）</t>
  </si>
  <si>
    <t>4.損害保険料</t>
  </si>
  <si>
    <t>任意保険料</t>
  </si>
  <si>
    <t>5.給食費</t>
  </si>
  <si>
    <t>6.使用料及び賃借料</t>
  </si>
  <si>
    <t>貸借料（介護支援システム・車両２台）</t>
  </si>
  <si>
    <t>任意保険料３台</t>
  </si>
  <si>
    <t>体操DVD他消耗品費</t>
  </si>
  <si>
    <t>特殊勤務手当(２名)</t>
  </si>
  <si>
    <t>介護ソフトウェア保守料</t>
  </si>
  <si>
    <t>介護ソフト保守料他委託料（通所）</t>
  </si>
  <si>
    <t>介護システム・複写機他機械借上料</t>
  </si>
  <si>
    <t>感染予防検査等手数料</t>
  </si>
  <si>
    <t>車検料</t>
  </si>
  <si>
    <t>令和３年度　社会福祉法人広野町社会福祉協議会予算概要資料(歳出予算調整あり)</t>
  </si>
  <si>
    <t>生活支援相談員事業補助金</t>
  </si>
  <si>
    <t>生活相談員</t>
  </si>
  <si>
    <t>2.その他補助金収入</t>
  </si>
  <si>
    <t>*包括２１,８９２,０００円には、介護料収入２,８４５,０００円が含まれる。</t>
  </si>
  <si>
    <t>当初歳出予算額</t>
  </si>
  <si>
    <t>当初歳入予算額</t>
  </si>
  <si>
    <t>3.台湾友好基金助成金</t>
  </si>
  <si>
    <t>被災者支援地域福祉活動助成事業</t>
  </si>
  <si>
    <t>4.繰越金収入</t>
  </si>
  <si>
    <t>3.台湾友好基金助成金</t>
  </si>
  <si>
    <t>被災者支援地域福祉活動助成事業</t>
  </si>
  <si>
    <t>6.老人福祉事業</t>
  </si>
  <si>
    <t>敬老会記念品</t>
  </si>
  <si>
    <t>戦没者遺族会助成金・障がい者福祉会・障がい児者親の会・サロン</t>
  </si>
  <si>
    <t>21.老人福祉事業</t>
  </si>
  <si>
    <t>*福祉センター財産管理事業には、利用料存目１,０００円が含まれる。</t>
  </si>
  <si>
    <t>*包括支援センター設置経営事業２１,８９２,０００円には、介護料収入２,８４５,０００円が含まれる。</t>
  </si>
  <si>
    <t>1.収入総括合計</t>
  </si>
  <si>
    <t>1.支出総括合計</t>
  </si>
  <si>
    <t>　　　　　　　　　　　　（収入支出予算）</t>
  </si>
  <si>
    <r>
      <t>　　　　　　　　　　　　　第１条　収入支出予算の総額は、２０３</t>
    </r>
    <r>
      <rPr>
        <sz val="12"/>
        <color indexed="62"/>
        <rFont val="ＭＳ Ｐゴシック"/>
        <family val="3"/>
      </rPr>
      <t>，６９６</t>
    </r>
    <r>
      <rPr>
        <sz val="12"/>
        <rFont val="ＭＳ Ｐゴシック"/>
        <family val="3"/>
      </rPr>
      <t>千円と定める。</t>
    </r>
  </si>
  <si>
    <t>令和３年度　社会福祉法人広野町社会福祉協議会予算概要資料</t>
  </si>
  <si>
    <t>議案第 ２ 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</si>
</sst>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b/>
      <u val="single"/>
      <sz val="32"/>
      <name val="ＭＳ Ｐ明朝"/>
      <family val="1"/>
    </font>
    <font>
      <b/>
      <sz val="15"/>
      <name val="ＭＳ Ｐゴシック"/>
      <family val="3"/>
    </font>
    <font>
      <b/>
      <sz val="2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2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明朝"/>
      <family val="1"/>
    </font>
    <font>
      <b/>
      <sz val="16"/>
      <color indexed="62"/>
      <name val="ＭＳ Ｐ明朝"/>
      <family val="1"/>
    </font>
    <font>
      <b/>
      <sz val="12"/>
      <color indexed="6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明朝"/>
      <family val="1"/>
    </font>
    <font>
      <b/>
      <sz val="16"/>
      <color theme="4"/>
      <name val="ＭＳ Ｐ明朝"/>
      <family val="1"/>
    </font>
    <font>
      <b/>
      <sz val="12"/>
      <color theme="4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/>
      <top>
        <color indexed="63"/>
      </top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 style="medium"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76" fontId="6" fillId="0" borderId="19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176" fontId="6" fillId="0" borderId="25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176" fontId="6" fillId="0" borderId="27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176" fontId="6" fillId="0" borderId="29" xfId="0" applyNumberFormat="1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176" fontId="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76" fontId="6" fillId="0" borderId="4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176" fontId="6" fillId="0" borderId="32" xfId="0" applyNumberFormat="1" applyFont="1" applyBorder="1" applyAlignment="1">
      <alignment horizontal="left" vertical="center" wrapText="1"/>
    </xf>
    <xf numFmtId="176" fontId="6" fillId="0" borderId="18" xfId="0" applyNumberFormat="1" applyFont="1" applyBorder="1" applyAlignment="1">
      <alignment horizontal="left" vertical="center" wrapText="1"/>
    </xf>
    <xf numFmtId="0" fontId="6" fillId="0" borderId="34" xfId="0" applyFont="1" applyBorder="1" applyAlignment="1">
      <alignment horizontal="right" vertical="center" wrapText="1"/>
    </xf>
    <xf numFmtId="0" fontId="55" fillId="0" borderId="34" xfId="0" applyFont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12" fillId="0" borderId="0" xfId="0" applyFont="1" applyAlignment="1">
      <alignment/>
    </xf>
    <xf numFmtId="0" fontId="14" fillId="0" borderId="34" xfId="0" applyFont="1" applyBorder="1" applyAlignment="1">
      <alignment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55" fillId="0" borderId="31" xfId="0" applyFont="1" applyBorder="1" applyAlignment="1">
      <alignment horizontal="left" vertical="center" wrapText="1"/>
    </xf>
    <xf numFmtId="176" fontId="55" fillId="0" borderId="25" xfId="0" applyNumberFormat="1" applyFont="1" applyBorder="1" applyAlignment="1">
      <alignment horizontal="righ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176" fontId="55" fillId="0" borderId="26" xfId="0" applyNumberFormat="1" applyFont="1" applyBorder="1" applyAlignment="1">
      <alignment horizontal="righ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38" fontId="6" fillId="0" borderId="0" xfId="48" applyFont="1" applyAlignment="1">
      <alignment vertical="center" wrapText="1"/>
    </xf>
    <xf numFmtId="38" fontId="6" fillId="0" borderId="0" xfId="48" applyFont="1" applyAlignment="1">
      <alignment horizontal="center" vertical="center" wrapText="1"/>
    </xf>
    <xf numFmtId="38" fontId="6" fillId="33" borderId="0" xfId="48" applyFont="1" applyFill="1" applyAlignment="1">
      <alignment vertical="center" wrapText="1"/>
    </xf>
    <xf numFmtId="0" fontId="6" fillId="0" borderId="50" xfId="0" applyFont="1" applyBorder="1" applyAlignment="1">
      <alignment horizontal="left" vertical="center" wrapText="1"/>
    </xf>
    <xf numFmtId="38" fontId="16" fillId="0" borderId="0" xfId="48" applyFont="1" applyAlignment="1">
      <alignment horizontal="center" vertical="center" wrapText="1"/>
    </xf>
    <xf numFmtId="176" fontId="6" fillId="0" borderId="20" xfId="0" applyNumberFormat="1" applyFont="1" applyBorder="1" applyAlignment="1">
      <alignment horizontal="left" vertical="center" wrapText="1"/>
    </xf>
    <xf numFmtId="38" fontId="6" fillId="34" borderId="0" xfId="48" applyFont="1" applyFill="1" applyAlignment="1">
      <alignment vertical="center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38" fontId="6" fillId="0" borderId="54" xfId="48" applyFont="1" applyBorder="1" applyAlignment="1">
      <alignment vertical="center" wrapText="1"/>
    </xf>
    <xf numFmtId="38" fontId="56" fillId="0" borderId="0" xfId="48" applyFont="1" applyAlignment="1">
      <alignment horizontal="center" vertical="center" wrapText="1"/>
    </xf>
    <xf numFmtId="38" fontId="57" fillId="0" borderId="0" xfId="48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177" fontId="11" fillId="0" borderId="34" xfId="48" applyNumberFormat="1" applyFont="1" applyBorder="1" applyAlignment="1">
      <alignment horizontal="right" vertical="center" wrapText="1"/>
    </xf>
    <xf numFmtId="177" fontId="11" fillId="0" borderId="0" xfId="48" applyNumberFormat="1" applyFont="1" applyAlignment="1">
      <alignment horizontal="right" vertical="center" wrapText="1"/>
    </xf>
    <xf numFmtId="177" fontId="11" fillId="0" borderId="32" xfId="48" applyNumberFormat="1" applyFont="1" applyBorder="1" applyAlignment="1">
      <alignment horizontal="right" vertical="center" wrapText="1"/>
    </xf>
    <xf numFmtId="0" fontId="6" fillId="0" borderId="5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176" fontId="6" fillId="0" borderId="55" xfId="0" applyNumberFormat="1" applyFont="1" applyBorder="1" applyAlignment="1">
      <alignment horizontal="right" vertical="center" wrapText="1"/>
    </xf>
    <xf numFmtId="38" fontId="6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176" fontId="6" fillId="0" borderId="59" xfId="0" applyNumberFormat="1" applyFont="1" applyBorder="1" applyAlignment="1">
      <alignment horizontal="right" vertical="center" wrapText="1"/>
    </xf>
    <xf numFmtId="0" fontId="6" fillId="0" borderId="5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8" fontId="11" fillId="0" borderId="61" xfId="48" applyFont="1" applyBorder="1" applyAlignment="1">
      <alignment horizontal="left" vertical="center" wrapText="1"/>
    </xf>
    <xf numFmtId="38" fontId="11" fillId="0" borderId="62" xfId="48" applyFont="1" applyBorder="1" applyAlignment="1">
      <alignment horizontal="left" vertical="center" wrapText="1"/>
    </xf>
    <xf numFmtId="177" fontId="11" fillId="0" borderId="63" xfId="48" applyNumberFormat="1" applyFont="1" applyBorder="1" applyAlignment="1">
      <alignment horizontal="right" vertical="center" wrapText="1"/>
    </xf>
    <xf numFmtId="177" fontId="11" fillId="0" borderId="62" xfId="48" applyNumberFormat="1" applyFont="1" applyBorder="1" applyAlignment="1">
      <alignment horizontal="right" vertical="center" wrapText="1"/>
    </xf>
    <xf numFmtId="177" fontId="11" fillId="0" borderId="64" xfId="48" applyNumberFormat="1" applyFont="1" applyBorder="1" applyAlignment="1">
      <alignment horizontal="right" vertical="center" wrapText="1"/>
    </xf>
    <xf numFmtId="38" fontId="11" fillId="0" borderId="65" xfId="48" applyFont="1" applyBorder="1" applyAlignment="1">
      <alignment horizontal="left" vertical="center" wrapText="1"/>
    </xf>
    <xf numFmtId="38" fontId="11" fillId="0" borderId="66" xfId="48" applyFont="1" applyBorder="1" applyAlignment="1">
      <alignment horizontal="left" vertical="center" wrapText="1"/>
    </xf>
    <xf numFmtId="177" fontId="11" fillId="0" borderId="67" xfId="48" applyNumberFormat="1" applyFont="1" applyBorder="1" applyAlignment="1">
      <alignment horizontal="right" vertical="center" wrapText="1"/>
    </xf>
    <xf numFmtId="177" fontId="11" fillId="0" borderId="66" xfId="48" applyNumberFormat="1" applyFont="1" applyBorder="1" applyAlignment="1">
      <alignment horizontal="right" vertical="center" wrapText="1"/>
    </xf>
    <xf numFmtId="177" fontId="11" fillId="0" borderId="68" xfId="48" applyNumberFormat="1" applyFont="1" applyBorder="1" applyAlignment="1">
      <alignment horizontal="right" vertical="center" wrapText="1"/>
    </xf>
    <xf numFmtId="38" fontId="11" fillId="0" borderId="46" xfId="48" applyFont="1" applyBorder="1" applyAlignment="1">
      <alignment horizontal="left" vertical="center" wrapText="1"/>
    </xf>
    <xf numFmtId="38" fontId="11" fillId="0" borderId="69" xfId="48" applyFont="1" applyBorder="1" applyAlignment="1">
      <alignment horizontal="left" vertical="center" wrapText="1"/>
    </xf>
    <xf numFmtId="177" fontId="11" fillId="0" borderId="41" xfId="48" applyNumberFormat="1" applyFont="1" applyBorder="1" applyAlignment="1">
      <alignment horizontal="right" vertical="center" wrapText="1"/>
    </xf>
    <xf numFmtId="177" fontId="11" fillId="0" borderId="69" xfId="48" applyNumberFormat="1" applyFont="1" applyBorder="1" applyAlignment="1">
      <alignment horizontal="right" vertical="center" wrapText="1"/>
    </xf>
    <xf numFmtId="177" fontId="11" fillId="0" borderId="38" xfId="48" applyNumberFormat="1" applyFont="1" applyBorder="1" applyAlignment="1">
      <alignment horizontal="right" vertical="center" wrapText="1"/>
    </xf>
    <xf numFmtId="38" fontId="11" fillId="0" borderId="46" xfId="48" applyFont="1" applyBorder="1" applyAlignment="1">
      <alignment horizontal="center" vertical="center" wrapText="1"/>
    </xf>
    <xf numFmtId="38" fontId="11" fillId="0" borderId="69" xfId="48" applyFont="1" applyBorder="1" applyAlignment="1">
      <alignment horizontal="center" vertical="center" wrapText="1"/>
    </xf>
    <xf numFmtId="38" fontId="11" fillId="0" borderId="38" xfId="48" applyFont="1" applyBorder="1" applyAlignment="1">
      <alignment horizontal="center" vertical="center" wrapText="1"/>
    </xf>
    <xf numFmtId="38" fontId="11" fillId="0" borderId="70" xfId="48" applyFont="1" applyBorder="1" applyAlignment="1">
      <alignment horizontal="left" vertical="center" wrapText="1"/>
    </xf>
    <xf numFmtId="38" fontId="11" fillId="0" borderId="71" xfId="48" applyFont="1" applyBorder="1" applyAlignment="1">
      <alignment horizontal="left" vertical="center" wrapText="1"/>
    </xf>
    <xf numFmtId="177" fontId="11" fillId="0" borderId="72" xfId="48" applyNumberFormat="1" applyFont="1" applyBorder="1" applyAlignment="1">
      <alignment horizontal="right" vertical="center" wrapText="1"/>
    </xf>
    <xf numFmtId="177" fontId="11" fillId="0" borderId="71" xfId="48" applyNumberFormat="1" applyFont="1" applyBorder="1" applyAlignment="1">
      <alignment horizontal="right" vertical="center" wrapText="1"/>
    </xf>
    <xf numFmtId="177" fontId="11" fillId="0" borderId="73" xfId="48" applyNumberFormat="1" applyFont="1" applyBorder="1" applyAlignment="1">
      <alignment horizontal="right" vertical="center" wrapText="1"/>
    </xf>
    <xf numFmtId="38" fontId="11" fillId="0" borderId="74" xfId="48" applyFont="1" applyBorder="1" applyAlignment="1">
      <alignment horizontal="center" vertical="center" wrapText="1"/>
    </xf>
    <xf numFmtId="38" fontId="11" fillId="0" borderId="75" xfId="48" applyFont="1" applyBorder="1" applyAlignment="1">
      <alignment horizontal="center" vertical="center" wrapText="1"/>
    </xf>
    <xf numFmtId="38" fontId="11" fillId="0" borderId="14" xfId="48" applyFont="1" applyBorder="1" applyAlignment="1">
      <alignment horizontal="center" vertical="center" wrapText="1"/>
    </xf>
    <xf numFmtId="177" fontId="11" fillId="0" borderId="74" xfId="48" applyNumberFormat="1" applyFont="1" applyBorder="1" applyAlignment="1">
      <alignment horizontal="right" vertical="center" wrapText="1"/>
    </xf>
    <xf numFmtId="177" fontId="11" fillId="0" borderId="75" xfId="48" applyNumberFormat="1" applyFont="1" applyBorder="1" applyAlignment="1">
      <alignment horizontal="right" vertical="center" wrapText="1"/>
    </xf>
    <xf numFmtId="177" fontId="11" fillId="0" borderId="14" xfId="48" applyNumberFormat="1" applyFont="1" applyBorder="1" applyAlignment="1">
      <alignment horizontal="right" vertical="center" wrapText="1"/>
    </xf>
    <xf numFmtId="38" fontId="11" fillId="0" borderId="39" xfId="48" applyFont="1" applyBorder="1" applyAlignment="1">
      <alignment horizontal="left" vertical="center" wrapText="1"/>
    </xf>
    <xf numFmtId="38" fontId="11" fillId="0" borderId="76" xfId="48" applyFont="1" applyBorder="1" applyAlignment="1">
      <alignment horizontal="left" vertical="center" wrapText="1"/>
    </xf>
    <xf numFmtId="177" fontId="11" fillId="0" borderId="39" xfId="48" applyNumberFormat="1" applyFont="1" applyBorder="1" applyAlignment="1">
      <alignment horizontal="right" vertical="center" wrapText="1"/>
    </xf>
    <xf numFmtId="177" fontId="11" fillId="0" borderId="76" xfId="48" applyNumberFormat="1" applyFont="1" applyBorder="1" applyAlignment="1">
      <alignment horizontal="right" vertical="center" wrapText="1"/>
    </xf>
    <xf numFmtId="177" fontId="11" fillId="0" borderId="31" xfId="48" applyNumberFormat="1" applyFont="1" applyBorder="1" applyAlignment="1">
      <alignment horizontal="right" vertical="center" wrapText="1"/>
    </xf>
    <xf numFmtId="38" fontId="11" fillId="0" borderId="65" xfId="48" applyFont="1" applyBorder="1" applyAlignment="1">
      <alignment vertical="center" wrapText="1"/>
    </xf>
    <xf numFmtId="38" fontId="11" fillId="0" borderId="66" xfId="48" applyFont="1" applyBorder="1" applyAlignment="1">
      <alignment vertical="center" wrapText="1"/>
    </xf>
    <xf numFmtId="38" fontId="11" fillId="0" borderId="68" xfId="48" applyFont="1" applyBorder="1" applyAlignment="1">
      <alignment vertical="center" wrapText="1"/>
    </xf>
    <xf numFmtId="177" fontId="11" fillId="0" borderId="0" xfId="48" applyNumberFormat="1" applyFont="1" applyAlignment="1">
      <alignment horizontal="center" vertical="center" wrapText="1"/>
    </xf>
    <xf numFmtId="177" fontId="11" fillId="0" borderId="32" xfId="48" applyNumberFormat="1" applyFont="1" applyBorder="1" applyAlignment="1">
      <alignment horizontal="center" vertical="center" wrapText="1"/>
    </xf>
    <xf numFmtId="38" fontId="11" fillId="0" borderId="68" xfId="48" applyFont="1" applyBorder="1" applyAlignment="1">
      <alignment horizontal="left" vertical="center" wrapText="1"/>
    </xf>
    <xf numFmtId="177" fontId="11" fillId="0" borderId="65" xfId="48" applyNumberFormat="1" applyFont="1" applyBorder="1" applyAlignment="1">
      <alignment horizontal="right" vertical="center" wrapText="1"/>
    </xf>
    <xf numFmtId="38" fontId="11" fillId="0" borderId="77" xfId="48" applyFont="1" applyBorder="1" applyAlignment="1">
      <alignment horizontal="left" vertical="center" wrapText="1"/>
    </xf>
    <xf numFmtId="38" fontId="11" fillId="0" borderId="78" xfId="48" applyFont="1" applyBorder="1" applyAlignment="1">
      <alignment horizontal="left" vertical="center" wrapText="1"/>
    </xf>
    <xf numFmtId="38" fontId="11" fillId="0" borderId="79" xfId="48" applyFont="1" applyBorder="1" applyAlignment="1">
      <alignment horizontal="left" vertical="center" wrapText="1"/>
    </xf>
    <xf numFmtId="177" fontId="11" fillId="0" borderId="77" xfId="48" applyNumberFormat="1" applyFont="1" applyBorder="1" applyAlignment="1">
      <alignment horizontal="right" vertical="center" wrapText="1"/>
    </xf>
    <xf numFmtId="177" fontId="11" fillId="0" borderId="78" xfId="48" applyNumberFormat="1" applyFont="1" applyBorder="1" applyAlignment="1">
      <alignment horizontal="right" vertical="center" wrapText="1"/>
    </xf>
    <xf numFmtId="177" fontId="11" fillId="0" borderId="79" xfId="48" applyNumberFormat="1" applyFont="1" applyBorder="1" applyAlignment="1">
      <alignment horizontal="right" vertical="center" wrapText="1"/>
    </xf>
    <xf numFmtId="177" fontId="11" fillId="0" borderId="35" xfId="48" applyNumberFormat="1" applyFont="1" applyBorder="1" applyAlignment="1">
      <alignment horizontal="right" vertical="center" wrapText="1"/>
    </xf>
    <xf numFmtId="177" fontId="11" fillId="0" borderId="10" xfId="48" applyNumberFormat="1" applyFont="1" applyBorder="1" applyAlignment="1">
      <alignment horizontal="right" vertical="center" wrapText="1"/>
    </xf>
    <xf numFmtId="177" fontId="11" fillId="0" borderId="33" xfId="48" applyNumberFormat="1" applyFont="1" applyBorder="1" applyAlignment="1">
      <alignment horizontal="right" vertical="center" wrapText="1"/>
    </xf>
    <xf numFmtId="177" fontId="10" fillId="0" borderId="0" xfId="0" applyNumberFormat="1" applyFont="1" applyAlignment="1">
      <alignment horizontal="center" vertical="center" wrapText="1"/>
    </xf>
    <xf numFmtId="38" fontId="10" fillId="0" borderId="11" xfId="48" applyFont="1" applyBorder="1" applyAlignment="1">
      <alignment horizontal="center" vertical="center" wrapText="1"/>
    </xf>
    <xf numFmtId="38" fontId="10" fillId="0" borderId="60" xfId="48" applyFont="1" applyBorder="1" applyAlignment="1">
      <alignment horizontal="center" vertical="center" wrapText="1"/>
    </xf>
    <xf numFmtId="38" fontId="10" fillId="0" borderId="13" xfId="48" applyFont="1" applyBorder="1" applyAlignment="1">
      <alignment horizontal="center" vertical="center" wrapText="1"/>
    </xf>
    <xf numFmtId="177" fontId="11" fillId="0" borderId="55" xfId="48" applyNumberFormat="1" applyFont="1" applyBorder="1" applyAlignment="1">
      <alignment horizontal="right" vertical="center" wrapText="1"/>
    </xf>
    <xf numFmtId="177" fontId="11" fillId="0" borderId="60" xfId="48" applyNumberFormat="1" applyFont="1" applyBorder="1" applyAlignment="1">
      <alignment horizontal="right" vertical="center" wrapText="1"/>
    </xf>
    <xf numFmtId="177" fontId="11" fillId="0" borderId="13" xfId="48" applyNumberFormat="1" applyFont="1" applyBorder="1" applyAlignment="1">
      <alignment horizontal="right" vertical="center" wrapText="1"/>
    </xf>
    <xf numFmtId="38" fontId="10" fillId="0" borderId="0" xfId="48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9"/>
  <sheetViews>
    <sheetView zoomScale="75" zoomScaleNormal="75" zoomScalePageLayoutView="0" workbookViewId="0" topLeftCell="A25">
      <selection activeCell="H8" sqref="H8:K8"/>
    </sheetView>
  </sheetViews>
  <sheetFormatPr defaultColWidth="9.00390625" defaultRowHeight="13.5"/>
  <cols>
    <col min="1" max="7" width="6.875" style="97" customWidth="1"/>
    <col min="8" max="19" width="6.50390625" style="97" customWidth="1"/>
    <col min="20" max="16384" width="9.00390625" style="97" customWidth="1"/>
  </cols>
  <sheetData>
    <row r="1" spans="1:19" ht="17.25">
      <c r="A1" s="116" t="s">
        <v>611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7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7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8:19" ht="17.25">
      <c r="R4" s="117" t="s">
        <v>10</v>
      </c>
      <c r="S4" s="117"/>
    </row>
    <row r="5" spans="8:19" ht="18" thickBot="1">
      <c r="H5" s="98"/>
      <c r="R5" s="118"/>
      <c r="S5" s="118"/>
    </row>
    <row r="6" spans="1:19" ht="23.25" customHeight="1" thickBot="1">
      <c r="A6" s="119" t="s">
        <v>392</v>
      </c>
      <c r="B6" s="120"/>
      <c r="C6" s="120"/>
      <c r="D6" s="120"/>
      <c r="E6" s="120"/>
      <c r="F6" s="120"/>
      <c r="G6" s="120"/>
      <c r="H6" s="119" t="s">
        <v>613</v>
      </c>
      <c r="I6" s="120"/>
      <c r="J6" s="120"/>
      <c r="K6" s="121"/>
      <c r="L6" s="119" t="s">
        <v>612</v>
      </c>
      <c r="M6" s="120"/>
      <c r="N6" s="120"/>
      <c r="O6" s="121"/>
      <c r="P6" s="119" t="s">
        <v>407</v>
      </c>
      <c r="Q6" s="120"/>
      <c r="R6" s="120"/>
      <c r="S6" s="121"/>
    </row>
    <row r="7" spans="1:19" ht="27.75" customHeight="1">
      <c r="A7" s="122" t="s">
        <v>410</v>
      </c>
      <c r="B7" s="123"/>
      <c r="C7" s="123"/>
      <c r="D7" s="123"/>
      <c r="E7" s="123"/>
      <c r="F7" s="123"/>
      <c r="G7" s="123"/>
      <c r="H7" s="124"/>
      <c r="I7" s="124"/>
      <c r="J7" s="124"/>
      <c r="K7" s="124"/>
      <c r="L7" s="124"/>
      <c r="M7" s="124"/>
      <c r="N7" s="124"/>
      <c r="O7" s="124"/>
      <c r="P7" s="125"/>
      <c r="Q7" s="125"/>
      <c r="R7" s="125"/>
      <c r="S7" s="126"/>
    </row>
    <row r="8" spans="1:19" ht="27.75" customHeight="1">
      <c r="A8" s="127" t="s">
        <v>408</v>
      </c>
      <c r="B8" s="128"/>
      <c r="C8" s="128"/>
      <c r="D8" s="128"/>
      <c r="E8" s="128"/>
      <c r="F8" s="128"/>
      <c r="G8" s="128"/>
      <c r="H8" s="129">
        <v>3489000</v>
      </c>
      <c r="I8" s="129"/>
      <c r="J8" s="129"/>
      <c r="K8" s="129"/>
      <c r="L8" s="129">
        <v>2869000</v>
      </c>
      <c r="M8" s="129"/>
      <c r="N8" s="129"/>
      <c r="O8" s="129"/>
      <c r="P8" s="130">
        <f>SUM(H8-L8)</f>
        <v>620000</v>
      </c>
      <c r="Q8" s="130"/>
      <c r="R8" s="130"/>
      <c r="S8" s="131"/>
    </row>
    <row r="9" spans="1:19" ht="27.75" customHeight="1">
      <c r="A9" s="127" t="s">
        <v>409</v>
      </c>
      <c r="B9" s="128"/>
      <c r="C9" s="128"/>
      <c r="D9" s="128"/>
      <c r="E9" s="128"/>
      <c r="F9" s="128"/>
      <c r="G9" s="128"/>
      <c r="H9" s="129">
        <v>1411000</v>
      </c>
      <c r="I9" s="129"/>
      <c r="J9" s="129"/>
      <c r="K9" s="129"/>
      <c r="L9" s="129">
        <v>675000</v>
      </c>
      <c r="M9" s="129"/>
      <c r="N9" s="129"/>
      <c r="O9" s="129"/>
      <c r="P9" s="130">
        <f>SUM(H9-L9)</f>
        <v>736000</v>
      </c>
      <c r="Q9" s="130"/>
      <c r="R9" s="130"/>
      <c r="S9" s="131"/>
    </row>
    <row r="10" spans="1:19" ht="27.75" customHeight="1">
      <c r="A10" s="132" t="s">
        <v>509</v>
      </c>
      <c r="B10" s="133"/>
      <c r="C10" s="133"/>
      <c r="D10" s="133"/>
      <c r="E10" s="133"/>
      <c r="F10" s="133"/>
      <c r="G10" s="133"/>
      <c r="H10" s="134">
        <v>680000</v>
      </c>
      <c r="I10" s="134"/>
      <c r="J10" s="134"/>
      <c r="K10" s="134"/>
      <c r="L10" s="134">
        <v>680000</v>
      </c>
      <c r="M10" s="134"/>
      <c r="N10" s="134"/>
      <c r="O10" s="134"/>
      <c r="P10" s="135">
        <f>SUM(H10-L10)</f>
        <v>0</v>
      </c>
      <c r="Q10" s="135"/>
      <c r="R10" s="135"/>
      <c r="S10" s="136"/>
    </row>
    <row r="11" spans="1:19" ht="27.75" customHeight="1">
      <c r="A11" s="137" t="s">
        <v>393</v>
      </c>
      <c r="B11" s="138"/>
      <c r="C11" s="138"/>
      <c r="D11" s="138"/>
      <c r="E11" s="138"/>
      <c r="F11" s="138"/>
      <c r="G11" s="139"/>
      <c r="H11" s="134">
        <f>SUM(H8:K10)</f>
        <v>5580000</v>
      </c>
      <c r="I11" s="134"/>
      <c r="J11" s="134"/>
      <c r="K11" s="134"/>
      <c r="L11" s="134">
        <f>SUM(L8:O10)</f>
        <v>4224000</v>
      </c>
      <c r="M11" s="134"/>
      <c r="N11" s="134"/>
      <c r="O11" s="134"/>
      <c r="P11" s="135">
        <f>SUM(H11-L11)</f>
        <v>1356000</v>
      </c>
      <c r="Q11" s="135"/>
      <c r="R11" s="135"/>
      <c r="S11" s="136"/>
    </row>
    <row r="12" spans="1:19" ht="27.75" customHeight="1">
      <c r="A12" s="140" t="s">
        <v>411</v>
      </c>
      <c r="B12" s="141"/>
      <c r="C12" s="141"/>
      <c r="D12" s="141"/>
      <c r="E12" s="141"/>
      <c r="F12" s="141"/>
      <c r="G12" s="141"/>
      <c r="H12" s="142"/>
      <c r="I12" s="142"/>
      <c r="J12" s="142"/>
      <c r="K12" s="142"/>
      <c r="L12" s="142"/>
      <c r="M12" s="142"/>
      <c r="N12" s="142"/>
      <c r="O12" s="142"/>
      <c r="P12" s="143"/>
      <c r="Q12" s="143"/>
      <c r="R12" s="143"/>
      <c r="S12" s="144"/>
    </row>
    <row r="13" spans="1:19" ht="27.75" customHeight="1">
      <c r="A13" s="127" t="s">
        <v>412</v>
      </c>
      <c r="B13" s="128"/>
      <c r="C13" s="128"/>
      <c r="D13" s="128"/>
      <c r="E13" s="128"/>
      <c r="F13" s="128"/>
      <c r="G13" s="128"/>
      <c r="H13" s="129">
        <v>10315000</v>
      </c>
      <c r="I13" s="129"/>
      <c r="J13" s="129"/>
      <c r="K13" s="129"/>
      <c r="L13" s="129">
        <v>9476000</v>
      </c>
      <c r="M13" s="129"/>
      <c r="N13" s="129"/>
      <c r="O13" s="129"/>
      <c r="P13" s="130">
        <f>SUM(H13-L13)</f>
        <v>839000</v>
      </c>
      <c r="Q13" s="130"/>
      <c r="R13" s="130"/>
      <c r="S13" s="131"/>
    </row>
    <row r="14" spans="1:19" ht="27.75" customHeight="1">
      <c r="A14" s="127" t="s">
        <v>413</v>
      </c>
      <c r="B14" s="128"/>
      <c r="C14" s="128"/>
      <c r="D14" s="128"/>
      <c r="E14" s="128"/>
      <c r="F14" s="128"/>
      <c r="G14" s="128"/>
      <c r="H14" s="129">
        <v>40384000</v>
      </c>
      <c r="I14" s="129"/>
      <c r="J14" s="129"/>
      <c r="K14" s="129"/>
      <c r="L14" s="129">
        <v>41023000</v>
      </c>
      <c r="M14" s="129"/>
      <c r="N14" s="129"/>
      <c r="O14" s="129"/>
      <c r="P14" s="130">
        <f>SUM(H14-L14)</f>
        <v>-639000</v>
      </c>
      <c r="Q14" s="130"/>
      <c r="R14" s="130"/>
      <c r="S14" s="131"/>
    </row>
    <row r="15" spans="1:19" ht="27.75" customHeight="1">
      <c r="A15" s="127" t="s">
        <v>414</v>
      </c>
      <c r="B15" s="128"/>
      <c r="C15" s="128"/>
      <c r="D15" s="128"/>
      <c r="E15" s="128"/>
      <c r="F15" s="128"/>
      <c r="G15" s="128"/>
      <c r="H15" s="129">
        <v>12402000</v>
      </c>
      <c r="I15" s="129"/>
      <c r="J15" s="129"/>
      <c r="K15" s="129"/>
      <c r="L15" s="129">
        <v>12567000</v>
      </c>
      <c r="M15" s="129"/>
      <c r="N15" s="129"/>
      <c r="O15" s="129"/>
      <c r="P15" s="130">
        <f>SUM(H15-L15)</f>
        <v>-165000</v>
      </c>
      <c r="Q15" s="130"/>
      <c r="R15" s="130"/>
      <c r="S15" s="131"/>
    </row>
    <row r="16" spans="1:19" ht="27.75" customHeight="1">
      <c r="A16" s="145" t="s">
        <v>393</v>
      </c>
      <c r="B16" s="146"/>
      <c r="C16" s="146"/>
      <c r="D16" s="146"/>
      <c r="E16" s="146"/>
      <c r="F16" s="146"/>
      <c r="G16" s="147"/>
      <c r="H16" s="148">
        <f>SUM(H13:K15)</f>
        <v>63101000</v>
      </c>
      <c r="I16" s="149"/>
      <c r="J16" s="149"/>
      <c r="K16" s="150"/>
      <c r="L16" s="148">
        <f>SUM(L13:O15)</f>
        <v>63066000</v>
      </c>
      <c r="M16" s="149"/>
      <c r="N16" s="149"/>
      <c r="O16" s="150"/>
      <c r="P16" s="148">
        <f>SUM(H16-L16)</f>
        <v>35000</v>
      </c>
      <c r="Q16" s="149"/>
      <c r="R16" s="149"/>
      <c r="S16" s="150"/>
    </row>
    <row r="17" spans="1:19" ht="27.75" customHeight="1">
      <c r="A17" s="151" t="s">
        <v>415</v>
      </c>
      <c r="B17" s="152"/>
      <c r="C17" s="152"/>
      <c r="D17" s="152"/>
      <c r="E17" s="152"/>
      <c r="F17" s="152"/>
      <c r="G17" s="152"/>
      <c r="H17" s="153"/>
      <c r="I17" s="154"/>
      <c r="J17" s="154"/>
      <c r="K17" s="155"/>
      <c r="L17" s="153"/>
      <c r="M17" s="154"/>
      <c r="N17" s="154"/>
      <c r="O17" s="155"/>
      <c r="P17" s="154"/>
      <c r="Q17" s="154"/>
      <c r="R17" s="154"/>
      <c r="S17" s="155"/>
    </row>
    <row r="18" spans="1:19" ht="27.75" customHeight="1">
      <c r="A18" s="156" t="s">
        <v>394</v>
      </c>
      <c r="B18" s="157"/>
      <c r="C18" s="157"/>
      <c r="D18" s="157"/>
      <c r="E18" s="157"/>
      <c r="F18" s="157"/>
      <c r="G18" s="158"/>
      <c r="H18" s="129">
        <v>6978000</v>
      </c>
      <c r="I18" s="129"/>
      <c r="J18" s="129"/>
      <c r="K18" s="129"/>
      <c r="L18" s="129">
        <v>6791000</v>
      </c>
      <c r="M18" s="129"/>
      <c r="N18" s="129"/>
      <c r="O18" s="129"/>
      <c r="P18" s="130">
        <f>SUM(H18-L18)</f>
        <v>187000</v>
      </c>
      <c r="Q18" s="130"/>
      <c r="R18" s="130"/>
      <c r="S18" s="131"/>
    </row>
    <row r="19" spans="1:19" ht="27.75" customHeight="1">
      <c r="A19" s="145" t="s">
        <v>393</v>
      </c>
      <c r="B19" s="146"/>
      <c r="C19" s="146"/>
      <c r="D19" s="146"/>
      <c r="E19" s="146"/>
      <c r="F19" s="146"/>
      <c r="G19" s="147"/>
      <c r="H19" s="148">
        <f>H18</f>
        <v>6978000</v>
      </c>
      <c r="I19" s="149"/>
      <c r="J19" s="149"/>
      <c r="K19" s="150"/>
      <c r="L19" s="148">
        <f>L18</f>
        <v>6791000</v>
      </c>
      <c r="M19" s="149"/>
      <c r="N19" s="149"/>
      <c r="O19" s="150"/>
      <c r="P19" s="148">
        <f>P18</f>
        <v>187000</v>
      </c>
      <c r="Q19" s="149"/>
      <c r="R19" s="149"/>
      <c r="S19" s="150"/>
    </row>
    <row r="20" spans="1:19" ht="27.75" customHeight="1">
      <c r="A20" s="151" t="s">
        <v>416</v>
      </c>
      <c r="B20" s="152"/>
      <c r="C20" s="152"/>
      <c r="D20" s="152"/>
      <c r="E20" s="152"/>
      <c r="F20" s="152"/>
      <c r="G20" s="152"/>
      <c r="H20" s="99"/>
      <c r="I20" s="159"/>
      <c r="J20" s="159"/>
      <c r="K20" s="160"/>
      <c r="L20" s="99"/>
      <c r="M20" s="159"/>
      <c r="N20" s="159"/>
      <c r="O20" s="160"/>
      <c r="P20" s="100"/>
      <c r="Q20" s="100"/>
      <c r="R20" s="100"/>
      <c r="S20" s="101"/>
    </row>
    <row r="21" spans="1:19" ht="27.75" customHeight="1">
      <c r="A21" s="127" t="s">
        <v>417</v>
      </c>
      <c r="B21" s="128"/>
      <c r="C21" s="128"/>
      <c r="D21" s="128"/>
      <c r="E21" s="128"/>
      <c r="F21" s="128"/>
      <c r="G21" s="128"/>
      <c r="H21" s="129">
        <v>12051600</v>
      </c>
      <c r="I21" s="129"/>
      <c r="J21" s="129"/>
      <c r="K21" s="129"/>
      <c r="L21" s="129">
        <v>12175900</v>
      </c>
      <c r="M21" s="129"/>
      <c r="N21" s="129"/>
      <c r="O21" s="129"/>
      <c r="P21" s="130">
        <f aca="true" t="shared" si="0" ref="P21:P33">SUM(H21-L21)</f>
        <v>-124300</v>
      </c>
      <c r="Q21" s="130"/>
      <c r="R21" s="130"/>
      <c r="S21" s="131"/>
    </row>
    <row r="22" spans="1:19" ht="27.75" customHeight="1">
      <c r="A22" s="127" t="s">
        <v>418</v>
      </c>
      <c r="B22" s="128"/>
      <c r="C22" s="128"/>
      <c r="D22" s="128"/>
      <c r="E22" s="128"/>
      <c r="F22" s="128"/>
      <c r="G22" s="128"/>
      <c r="H22" s="129">
        <v>15549000</v>
      </c>
      <c r="I22" s="129"/>
      <c r="J22" s="129"/>
      <c r="K22" s="129"/>
      <c r="L22" s="129">
        <v>14057000</v>
      </c>
      <c r="M22" s="129"/>
      <c r="N22" s="129"/>
      <c r="O22" s="129"/>
      <c r="P22" s="130">
        <f t="shared" si="0"/>
        <v>1492000</v>
      </c>
      <c r="Q22" s="130"/>
      <c r="R22" s="130"/>
      <c r="S22" s="131"/>
    </row>
    <row r="23" spans="1:19" ht="27.75" customHeight="1">
      <c r="A23" s="127" t="s">
        <v>419</v>
      </c>
      <c r="B23" s="128"/>
      <c r="C23" s="128"/>
      <c r="D23" s="128"/>
      <c r="E23" s="128"/>
      <c r="F23" s="128"/>
      <c r="G23" s="128"/>
      <c r="H23" s="129">
        <v>19773600</v>
      </c>
      <c r="I23" s="129"/>
      <c r="J23" s="129"/>
      <c r="K23" s="129"/>
      <c r="L23" s="129">
        <v>20749300</v>
      </c>
      <c r="M23" s="129"/>
      <c r="N23" s="129"/>
      <c r="O23" s="129"/>
      <c r="P23" s="130">
        <f t="shared" si="0"/>
        <v>-975700</v>
      </c>
      <c r="Q23" s="130"/>
      <c r="R23" s="130"/>
      <c r="S23" s="131"/>
    </row>
    <row r="24" spans="1:19" ht="27.75" customHeight="1">
      <c r="A24" s="127" t="s">
        <v>420</v>
      </c>
      <c r="B24" s="128"/>
      <c r="C24" s="128"/>
      <c r="D24" s="128"/>
      <c r="E24" s="128"/>
      <c r="F24" s="128"/>
      <c r="G24" s="128"/>
      <c r="H24" s="129">
        <v>4665100</v>
      </c>
      <c r="I24" s="129"/>
      <c r="J24" s="129"/>
      <c r="K24" s="129"/>
      <c r="L24" s="129">
        <v>4455000</v>
      </c>
      <c r="M24" s="129"/>
      <c r="N24" s="129"/>
      <c r="O24" s="129"/>
      <c r="P24" s="130">
        <f t="shared" si="0"/>
        <v>210100</v>
      </c>
      <c r="Q24" s="130"/>
      <c r="R24" s="130"/>
      <c r="S24" s="131"/>
    </row>
    <row r="25" spans="1:19" ht="27.75" customHeight="1">
      <c r="A25" s="127" t="s">
        <v>421</v>
      </c>
      <c r="B25" s="128"/>
      <c r="C25" s="128"/>
      <c r="D25" s="128"/>
      <c r="E25" s="128"/>
      <c r="F25" s="128"/>
      <c r="G25" s="128"/>
      <c r="H25" s="129">
        <v>41000</v>
      </c>
      <c r="I25" s="129"/>
      <c r="J25" s="129"/>
      <c r="K25" s="129"/>
      <c r="L25" s="129">
        <v>5519000</v>
      </c>
      <c r="M25" s="129"/>
      <c r="N25" s="129"/>
      <c r="O25" s="129"/>
      <c r="P25" s="130">
        <f t="shared" si="0"/>
        <v>-5478000</v>
      </c>
      <c r="Q25" s="130"/>
      <c r="R25" s="130"/>
      <c r="S25" s="131"/>
    </row>
    <row r="26" spans="1:19" ht="27.75" customHeight="1">
      <c r="A26" s="127" t="s">
        <v>538</v>
      </c>
      <c r="B26" s="128"/>
      <c r="C26" s="128"/>
      <c r="D26" s="128"/>
      <c r="E26" s="128"/>
      <c r="F26" s="128"/>
      <c r="G26" s="161"/>
      <c r="H26" s="162">
        <v>129000</v>
      </c>
      <c r="I26" s="130"/>
      <c r="J26" s="130"/>
      <c r="K26" s="131"/>
      <c r="L26" s="162">
        <v>134000</v>
      </c>
      <c r="M26" s="130"/>
      <c r="N26" s="130"/>
      <c r="O26" s="131"/>
      <c r="P26" s="162">
        <f t="shared" si="0"/>
        <v>-5000</v>
      </c>
      <c r="Q26" s="130"/>
      <c r="R26" s="130"/>
      <c r="S26" s="131"/>
    </row>
    <row r="27" spans="1:19" ht="27.75" customHeight="1">
      <c r="A27" s="127" t="s">
        <v>539</v>
      </c>
      <c r="B27" s="128"/>
      <c r="C27" s="128"/>
      <c r="D27" s="128"/>
      <c r="E27" s="128"/>
      <c r="F27" s="128"/>
      <c r="G27" s="161"/>
      <c r="H27" s="162">
        <v>2908000</v>
      </c>
      <c r="I27" s="130"/>
      <c r="J27" s="130"/>
      <c r="K27" s="131"/>
      <c r="L27" s="162">
        <v>2194000</v>
      </c>
      <c r="M27" s="130"/>
      <c r="N27" s="130"/>
      <c r="O27" s="131"/>
      <c r="P27" s="162">
        <f t="shared" si="0"/>
        <v>714000</v>
      </c>
      <c r="Q27" s="130"/>
      <c r="R27" s="130"/>
      <c r="S27" s="131"/>
    </row>
    <row r="28" spans="1:19" ht="27.75" customHeight="1">
      <c r="A28" s="127" t="s">
        <v>540</v>
      </c>
      <c r="B28" s="128"/>
      <c r="C28" s="128"/>
      <c r="D28" s="128"/>
      <c r="E28" s="128"/>
      <c r="F28" s="128"/>
      <c r="G28" s="161"/>
      <c r="H28" s="162">
        <v>7816600</v>
      </c>
      <c r="I28" s="130"/>
      <c r="J28" s="130"/>
      <c r="K28" s="131"/>
      <c r="L28" s="162">
        <v>7874900</v>
      </c>
      <c r="M28" s="130"/>
      <c r="N28" s="130"/>
      <c r="O28" s="131"/>
      <c r="P28" s="162">
        <f t="shared" si="0"/>
        <v>-58300</v>
      </c>
      <c r="Q28" s="130"/>
      <c r="R28" s="130"/>
      <c r="S28" s="131"/>
    </row>
    <row r="29" spans="1:19" ht="27.75" customHeight="1">
      <c r="A29" s="127" t="s">
        <v>602</v>
      </c>
      <c r="B29" s="128"/>
      <c r="C29" s="128"/>
      <c r="D29" s="128"/>
      <c r="E29" s="128"/>
      <c r="F29" s="128"/>
      <c r="G29" s="161"/>
      <c r="H29" s="162">
        <v>20000</v>
      </c>
      <c r="I29" s="130"/>
      <c r="J29" s="130"/>
      <c r="K29" s="131"/>
      <c r="L29" s="162">
        <v>20000</v>
      </c>
      <c r="M29" s="130"/>
      <c r="N29" s="130"/>
      <c r="O29" s="131"/>
      <c r="P29" s="162">
        <f t="shared" si="0"/>
        <v>0</v>
      </c>
      <c r="Q29" s="130"/>
      <c r="R29" s="130"/>
      <c r="S29" s="131"/>
    </row>
    <row r="30" spans="1:19" ht="27.75" customHeight="1">
      <c r="A30" s="127" t="s">
        <v>598</v>
      </c>
      <c r="B30" s="128"/>
      <c r="C30" s="128"/>
      <c r="D30" s="128"/>
      <c r="E30" s="128"/>
      <c r="F30" s="128"/>
      <c r="G30" s="161"/>
      <c r="H30" s="162">
        <v>5472500</v>
      </c>
      <c r="I30" s="130"/>
      <c r="J30" s="130"/>
      <c r="K30" s="131"/>
      <c r="L30" s="162">
        <v>5016990</v>
      </c>
      <c r="M30" s="130"/>
      <c r="N30" s="130"/>
      <c r="O30" s="131"/>
      <c r="P30" s="162">
        <f t="shared" si="0"/>
        <v>455510</v>
      </c>
      <c r="Q30" s="130"/>
      <c r="R30" s="130"/>
      <c r="S30" s="131"/>
    </row>
    <row r="31" spans="1:19" ht="27.75" customHeight="1">
      <c r="A31" s="127" t="s">
        <v>599</v>
      </c>
      <c r="B31" s="128"/>
      <c r="C31" s="128"/>
      <c r="D31" s="128"/>
      <c r="E31" s="128"/>
      <c r="F31" s="128"/>
      <c r="G31" s="161"/>
      <c r="H31" s="162">
        <v>27452000</v>
      </c>
      <c r="I31" s="130"/>
      <c r="J31" s="130"/>
      <c r="K31" s="131"/>
      <c r="L31" s="162">
        <v>26606000</v>
      </c>
      <c r="M31" s="130"/>
      <c r="N31" s="130"/>
      <c r="O31" s="131"/>
      <c r="P31" s="162">
        <f t="shared" si="0"/>
        <v>846000</v>
      </c>
      <c r="Q31" s="130"/>
      <c r="R31" s="130"/>
      <c r="S31" s="131"/>
    </row>
    <row r="32" spans="1:19" ht="27.75" customHeight="1">
      <c r="A32" s="127" t="s">
        <v>600</v>
      </c>
      <c r="B32" s="128"/>
      <c r="C32" s="128"/>
      <c r="D32" s="128"/>
      <c r="E32" s="128"/>
      <c r="F32" s="128"/>
      <c r="G32" s="161"/>
      <c r="H32" s="162">
        <v>19047000</v>
      </c>
      <c r="I32" s="130"/>
      <c r="J32" s="130"/>
      <c r="K32" s="131"/>
      <c r="L32" s="162">
        <v>21817000</v>
      </c>
      <c r="M32" s="130"/>
      <c r="N32" s="130"/>
      <c r="O32" s="131"/>
      <c r="P32" s="162">
        <f t="shared" si="0"/>
        <v>-2770000</v>
      </c>
      <c r="Q32" s="130"/>
      <c r="R32" s="130"/>
      <c r="S32" s="131"/>
    </row>
    <row r="33" spans="1:19" ht="27.75" customHeight="1">
      <c r="A33" s="163" t="s">
        <v>601</v>
      </c>
      <c r="B33" s="164"/>
      <c r="C33" s="164"/>
      <c r="D33" s="164"/>
      <c r="E33" s="164"/>
      <c r="F33" s="164"/>
      <c r="G33" s="165"/>
      <c r="H33" s="166">
        <v>13039000</v>
      </c>
      <c r="I33" s="167"/>
      <c r="J33" s="167"/>
      <c r="K33" s="168"/>
      <c r="L33" s="166">
        <v>16608000</v>
      </c>
      <c r="M33" s="167"/>
      <c r="N33" s="167"/>
      <c r="O33" s="168"/>
      <c r="P33" s="166">
        <f t="shared" si="0"/>
        <v>-3569000</v>
      </c>
      <c r="Q33" s="167"/>
      <c r="R33" s="167"/>
      <c r="S33" s="168"/>
    </row>
    <row r="34" spans="1:19" ht="27.75" customHeight="1" thickBot="1">
      <c r="A34" s="145" t="s">
        <v>393</v>
      </c>
      <c r="B34" s="146"/>
      <c r="C34" s="146"/>
      <c r="D34" s="146"/>
      <c r="E34" s="146"/>
      <c r="F34" s="146"/>
      <c r="G34" s="147"/>
      <c r="H34" s="169">
        <f>SUM(H21:K33)</f>
        <v>127964400</v>
      </c>
      <c r="I34" s="170"/>
      <c r="J34" s="170"/>
      <c r="K34" s="171"/>
      <c r="L34" s="169">
        <f>SUM(L21:O33)</f>
        <v>137227090</v>
      </c>
      <c r="M34" s="170"/>
      <c r="N34" s="170"/>
      <c r="O34" s="171"/>
      <c r="P34" s="169">
        <f>SUM(P21:S33)</f>
        <v>-9262690</v>
      </c>
      <c r="Q34" s="170"/>
      <c r="R34" s="170"/>
      <c r="S34" s="171"/>
    </row>
    <row r="35" spans="1:19" ht="24.75" customHeight="1" thickBot="1">
      <c r="A35" s="173" t="s">
        <v>395</v>
      </c>
      <c r="B35" s="174"/>
      <c r="C35" s="174"/>
      <c r="D35" s="174"/>
      <c r="E35" s="174"/>
      <c r="F35" s="174"/>
      <c r="G35" s="175"/>
      <c r="H35" s="176">
        <f>SUM(H11,H16,H19,H34)</f>
        <v>203623400</v>
      </c>
      <c r="I35" s="176"/>
      <c r="J35" s="176"/>
      <c r="K35" s="176"/>
      <c r="L35" s="176">
        <f>SUM(L11,L16,L19,L34)</f>
        <v>211308090</v>
      </c>
      <c r="M35" s="176"/>
      <c r="N35" s="176"/>
      <c r="O35" s="176"/>
      <c r="P35" s="177">
        <f>SUM(H35-L35)</f>
        <v>-7684690</v>
      </c>
      <c r="Q35" s="177"/>
      <c r="R35" s="177"/>
      <c r="S35" s="178"/>
    </row>
    <row r="37" spans="10:11" ht="17.25">
      <c r="J37" s="179"/>
      <c r="K37" s="179"/>
    </row>
    <row r="38" spans="10:15" ht="17.25">
      <c r="J38" s="172"/>
      <c r="K38" s="116"/>
      <c r="L38" s="116"/>
      <c r="M38" s="116"/>
      <c r="N38" s="116"/>
      <c r="O38" s="116"/>
    </row>
    <row r="39" spans="12:15" ht="17.25">
      <c r="L39" s="172"/>
      <c r="M39" s="116"/>
      <c r="N39" s="116"/>
      <c r="O39" s="116"/>
    </row>
  </sheetData>
  <sheetProtection/>
  <mergeCells count="125">
    <mergeCell ref="L39:O39"/>
    <mergeCell ref="A35:G35"/>
    <mergeCell ref="H35:K35"/>
    <mergeCell ref="L35:O35"/>
    <mergeCell ref="P35:S35"/>
    <mergeCell ref="J37:K37"/>
    <mergeCell ref="J38:K38"/>
    <mergeCell ref="L38:O38"/>
    <mergeCell ref="A33:G33"/>
    <mergeCell ref="H33:K33"/>
    <mergeCell ref="L33:O33"/>
    <mergeCell ref="P33:S33"/>
    <mergeCell ref="A34:G34"/>
    <mergeCell ref="H34:K34"/>
    <mergeCell ref="L34:O34"/>
    <mergeCell ref="P34:S34"/>
    <mergeCell ref="A31:G31"/>
    <mergeCell ref="H31:K31"/>
    <mergeCell ref="L31:O31"/>
    <mergeCell ref="P31:S31"/>
    <mergeCell ref="A32:G32"/>
    <mergeCell ref="H32:K32"/>
    <mergeCell ref="L32:O32"/>
    <mergeCell ref="P32:S32"/>
    <mergeCell ref="A29:G29"/>
    <mergeCell ref="H29:K29"/>
    <mergeCell ref="L29:O29"/>
    <mergeCell ref="P29:S29"/>
    <mergeCell ref="A30:G30"/>
    <mergeCell ref="H30:K30"/>
    <mergeCell ref="L30:O30"/>
    <mergeCell ref="P30:S30"/>
    <mergeCell ref="A27:G27"/>
    <mergeCell ref="H27:K27"/>
    <mergeCell ref="L27:O27"/>
    <mergeCell ref="P27:S27"/>
    <mergeCell ref="A28:G28"/>
    <mergeCell ref="H28:K28"/>
    <mergeCell ref="L28:O28"/>
    <mergeCell ref="P28:S28"/>
    <mergeCell ref="A25:G25"/>
    <mergeCell ref="H25:K25"/>
    <mergeCell ref="L25:O25"/>
    <mergeCell ref="P25:S25"/>
    <mergeCell ref="A26:G26"/>
    <mergeCell ref="H26:K26"/>
    <mergeCell ref="L26:O26"/>
    <mergeCell ref="P26:S26"/>
    <mergeCell ref="A23:G23"/>
    <mergeCell ref="H23:K23"/>
    <mergeCell ref="L23:O23"/>
    <mergeCell ref="P23:S23"/>
    <mergeCell ref="A24:G24"/>
    <mergeCell ref="H24:K24"/>
    <mergeCell ref="L24:O24"/>
    <mergeCell ref="P24:S24"/>
    <mergeCell ref="A21:G21"/>
    <mergeCell ref="H21:K21"/>
    <mergeCell ref="L21:O21"/>
    <mergeCell ref="P21:S21"/>
    <mergeCell ref="A22:G22"/>
    <mergeCell ref="H22:K22"/>
    <mergeCell ref="L22:O22"/>
    <mergeCell ref="P22:S22"/>
    <mergeCell ref="A19:G19"/>
    <mergeCell ref="H19:K19"/>
    <mergeCell ref="L19:O19"/>
    <mergeCell ref="P19:S19"/>
    <mergeCell ref="A20:G20"/>
    <mergeCell ref="I20:K20"/>
    <mergeCell ref="M20:O20"/>
    <mergeCell ref="A17:G17"/>
    <mergeCell ref="H17:K17"/>
    <mergeCell ref="L17:O17"/>
    <mergeCell ref="P17:S17"/>
    <mergeCell ref="A18:G18"/>
    <mergeCell ref="H18:K18"/>
    <mergeCell ref="L18:O18"/>
    <mergeCell ref="P18:S18"/>
    <mergeCell ref="A15:G15"/>
    <mergeCell ref="H15:K15"/>
    <mergeCell ref="L15:O15"/>
    <mergeCell ref="P15:S15"/>
    <mergeCell ref="A16:G16"/>
    <mergeCell ref="H16:K16"/>
    <mergeCell ref="L16:O16"/>
    <mergeCell ref="P16:S16"/>
    <mergeCell ref="A13:G13"/>
    <mergeCell ref="H13:K13"/>
    <mergeCell ref="L13:O13"/>
    <mergeCell ref="P13:S13"/>
    <mergeCell ref="A14:G14"/>
    <mergeCell ref="H14:K14"/>
    <mergeCell ref="L14:O14"/>
    <mergeCell ref="P14:S14"/>
    <mergeCell ref="A11:G11"/>
    <mergeCell ref="H11:K11"/>
    <mergeCell ref="L11:O11"/>
    <mergeCell ref="P11:S11"/>
    <mergeCell ref="A12:G12"/>
    <mergeCell ref="H12:K12"/>
    <mergeCell ref="L12:O12"/>
    <mergeCell ref="P12:S12"/>
    <mergeCell ref="A9:G9"/>
    <mergeCell ref="H9:K9"/>
    <mergeCell ref="L9:O9"/>
    <mergeCell ref="P9:S9"/>
    <mergeCell ref="A10:G10"/>
    <mergeCell ref="H10:K10"/>
    <mergeCell ref="L10:O10"/>
    <mergeCell ref="P10:S10"/>
    <mergeCell ref="A7:G7"/>
    <mergeCell ref="H7:K7"/>
    <mergeCell ref="L7:O7"/>
    <mergeCell ref="P7:S7"/>
    <mergeCell ref="A8:G8"/>
    <mergeCell ref="H8:K8"/>
    <mergeCell ref="L8:O8"/>
    <mergeCell ref="P8:S8"/>
    <mergeCell ref="A1:S3"/>
    <mergeCell ref="R4:S5"/>
    <mergeCell ref="A6:G6"/>
    <mergeCell ref="H6:K6"/>
    <mergeCell ref="L6:O6"/>
    <mergeCell ref="P6:S6"/>
  </mergeCells>
  <printOptions/>
  <pageMargins left="0.9055118110236221" right="0.5118110236220472" top="0.7480314960629921" bottom="0.7480314960629921" header="0.31496062992125984" footer="0.31496062992125984"/>
  <pageSetup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3" sqref="H33:K33"/>
      <selection pane="bottomLeft" activeCell="E11" sqref="E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373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374</v>
      </c>
      <c r="B8" s="13"/>
      <c r="C8" s="14"/>
      <c r="D8" s="15">
        <f>SUM(D9)</f>
        <v>10301000</v>
      </c>
      <c r="E8" s="15">
        <f>SUM(E9)</f>
        <v>16608000</v>
      </c>
      <c r="F8" s="15">
        <f>SUM(D8-E8)</f>
        <v>-6307000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10301000</v>
      </c>
      <c r="E9" s="17">
        <f>SUM(E10)</f>
        <v>16608000</v>
      </c>
      <c r="F9" s="17">
        <f>SUM(D9-E9)</f>
        <v>-6307000</v>
      </c>
      <c r="G9" s="18"/>
    </row>
    <row r="10" spans="1:7" ht="38.25" customHeight="1">
      <c r="A10" s="36"/>
      <c r="B10" s="30"/>
      <c r="C10" s="10" t="s">
        <v>230</v>
      </c>
      <c r="D10" s="17">
        <v>10301000</v>
      </c>
      <c r="E10" s="17">
        <v>16608000</v>
      </c>
      <c r="F10" s="17">
        <f>SUM(D10-E10)</f>
        <v>-6307000</v>
      </c>
      <c r="G10" s="18" t="s">
        <v>375</v>
      </c>
    </row>
    <row r="11" spans="1:7" ht="38.25" customHeight="1">
      <c r="A11" s="36"/>
      <c r="B11" s="31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3" sqref="H33:K33"/>
      <selection pane="bottomLeft" activeCell="D16" sqref="D16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373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374</v>
      </c>
      <c r="B8" s="13"/>
      <c r="C8" s="56"/>
      <c r="D8" s="15">
        <f>SUM(D9,D20,D26)</f>
        <v>10301000</v>
      </c>
      <c r="E8" s="15">
        <f>SUM(E9,E20,E26)</f>
        <v>16608000</v>
      </c>
      <c r="F8" s="15">
        <f aca="true" t="shared" si="0" ref="F8:F15">SUM(D8-E8)</f>
        <v>-6307000</v>
      </c>
      <c r="G8" s="16"/>
    </row>
    <row r="9" spans="1:7" ht="38.25" customHeight="1">
      <c r="A9" s="41"/>
      <c r="B9" s="11" t="s">
        <v>11</v>
      </c>
      <c r="C9" s="10"/>
      <c r="D9" s="17">
        <f>SUM(D10,D11,D16)</f>
        <v>8054000</v>
      </c>
      <c r="E9" s="17">
        <f>SUM(E10,E11,E16)</f>
        <v>13963000</v>
      </c>
      <c r="F9" s="17">
        <f t="shared" si="0"/>
        <v>-5909000</v>
      </c>
      <c r="G9" s="18"/>
    </row>
    <row r="10" spans="1:7" ht="38.25" customHeight="1">
      <c r="A10" s="36"/>
      <c r="B10" s="30"/>
      <c r="C10" s="10" t="s">
        <v>223</v>
      </c>
      <c r="D10" s="17">
        <v>5892000</v>
      </c>
      <c r="E10" s="17">
        <v>9744000</v>
      </c>
      <c r="F10" s="17">
        <f t="shared" si="0"/>
        <v>-3852000</v>
      </c>
      <c r="G10" s="18" t="s">
        <v>438</v>
      </c>
    </row>
    <row r="11" spans="1:7" ht="38.25" customHeight="1">
      <c r="A11" s="36"/>
      <c r="B11" s="31"/>
      <c r="C11" s="10" t="s">
        <v>199</v>
      </c>
      <c r="D11" s="17">
        <f>SUM(D12:D15)</f>
        <v>1033000</v>
      </c>
      <c r="E11" s="17">
        <f>SUM(E12:E15)</f>
        <v>2267000</v>
      </c>
      <c r="F11" s="17">
        <f t="shared" si="0"/>
        <v>-1234000</v>
      </c>
      <c r="G11" s="18"/>
    </row>
    <row r="12" spans="1:7" ht="38.25" customHeight="1">
      <c r="A12" s="36"/>
      <c r="B12" s="31"/>
      <c r="C12" s="42"/>
      <c r="D12" s="17">
        <v>0</v>
      </c>
      <c r="E12" s="17">
        <v>156000</v>
      </c>
      <c r="F12" s="17">
        <f t="shared" si="0"/>
        <v>-156000</v>
      </c>
      <c r="G12" s="18" t="s">
        <v>459</v>
      </c>
    </row>
    <row r="13" spans="1:7" ht="38.25" customHeight="1">
      <c r="A13" s="36"/>
      <c r="B13" s="31"/>
      <c r="C13" s="45"/>
      <c r="D13" s="17">
        <v>737000</v>
      </c>
      <c r="E13" s="17">
        <v>1218000</v>
      </c>
      <c r="F13" s="17">
        <f t="shared" si="0"/>
        <v>-481000</v>
      </c>
      <c r="G13" s="18" t="s">
        <v>18</v>
      </c>
    </row>
    <row r="14" spans="1:7" ht="38.25" customHeight="1">
      <c r="A14" s="36"/>
      <c r="B14" s="31"/>
      <c r="C14" s="45"/>
      <c r="D14" s="17">
        <v>60000</v>
      </c>
      <c r="E14" s="17">
        <v>503000</v>
      </c>
      <c r="F14" s="17">
        <f t="shared" si="0"/>
        <v>-443000</v>
      </c>
      <c r="G14" s="18" t="s">
        <v>20</v>
      </c>
    </row>
    <row r="15" spans="1:7" ht="38.25" customHeight="1">
      <c r="A15" s="36"/>
      <c r="B15" s="31"/>
      <c r="C15" s="45"/>
      <c r="D15" s="17">
        <v>236000</v>
      </c>
      <c r="E15" s="17">
        <v>390000</v>
      </c>
      <c r="F15" s="17">
        <f t="shared" si="0"/>
        <v>-154000</v>
      </c>
      <c r="G15" s="18" t="s">
        <v>21</v>
      </c>
    </row>
    <row r="16" spans="1:7" ht="38.25" customHeight="1">
      <c r="A16" s="36"/>
      <c r="B16" s="31"/>
      <c r="C16" s="10" t="s">
        <v>200</v>
      </c>
      <c r="D16" s="17">
        <f>SUM(D17:D19)</f>
        <v>1129000</v>
      </c>
      <c r="E16" s="17">
        <f>SUM(E17:E19)</f>
        <v>1952000</v>
      </c>
      <c r="F16" s="17">
        <f aca="true" t="shared" si="1" ref="F16:F28">SUM(D16-E16)</f>
        <v>-823000</v>
      </c>
      <c r="G16" s="18"/>
    </row>
    <row r="17" spans="1:7" ht="38.25" customHeight="1">
      <c r="A17" s="36"/>
      <c r="B17" s="31"/>
      <c r="C17" s="33"/>
      <c r="D17" s="17">
        <v>1057000</v>
      </c>
      <c r="E17" s="17">
        <v>1829000</v>
      </c>
      <c r="F17" s="17">
        <f t="shared" si="1"/>
        <v>-772000</v>
      </c>
      <c r="G17" s="18" t="s">
        <v>24</v>
      </c>
    </row>
    <row r="18" spans="1:7" ht="38.25" customHeight="1">
      <c r="A18" s="36"/>
      <c r="B18" s="31"/>
      <c r="C18" s="34"/>
      <c r="D18" s="17">
        <v>42000</v>
      </c>
      <c r="E18" s="17">
        <v>73000</v>
      </c>
      <c r="F18" s="17">
        <f t="shared" si="1"/>
        <v>-31000</v>
      </c>
      <c r="G18" s="18" t="s">
        <v>88</v>
      </c>
    </row>
    <row r="19" spans="1:7" ht="38.25" customHeight="1">
      <c r="A19" s="36"/>
      <c r="B19" s="31"/>
      <c r="C19" s="39"/>
      <c r="D19" s="17">
        <v>30000</v>
      </c>
      <c r="E19" s="17">
        <v>50000</v>
      </c>
      <c r="F19" s="17">
        <f t="shared" si="1"/>
        <v>-20000</v>
      </c>
      <c r="G19" s="18" t="s">
        <v>25</v>
      </c>
    </row>
    <row r="20" spans="1:7" ht="38.25" customHeight="1">
      <c r="A20" s="36"/>
      <c r="B20" s="11" t="s">
        <v>27</v>
      </c>
      <c r="C20" s="10"/>
      <c r="D20" s="17">
        <f>SUM(D21:D25)</f>
        <v>1737000</v>
      </c>
      <c r="E20" s="17">
        <f>SUM(E21:E25)</f>
        <v>2185000</v>
      </c>
      <c r="F20" s="17">
        <f t="shared" si="1"/>
        <v>-448000</v>
      </c>
      <c r="G20" s="18"/>
    </row>
    <row r="21" spans="1:7" ht="38.25" customHeight="1">
      <c r="A21" s="36"/>
      <c r="B21" s="30"/>
      <c r="C21" s="10" t="s">
        <v>225</v>
      </c>
      <c r="D21" s="17">
        <v>51000</v>
      </c>
      <c r="E21" s="17">
        <v>85000</v>
      </c>
      <c r="F21" s="17">
        <f t="shared" si="1"/>
        <v>-34000</v>
      </c>
      <c r="G21" s="18" t="s">
        <v>33</v>
      </c>
    </row>
    <row r="22" spans="1:7" ht="38.25" customHeight="1">
      <c r="A22" s="36"/>
      <c r="B22" s="31"/>
      <c r="C22" s="10" t="s">
        <v>226</v>
      </c>
      <c r="D22" s="17">
        <v>200000</v>
      </c>
      <c r="E22" s="17">
        <v>200000</v>
      </c>
      <c r="F22" s="17">
        <f t="shared" si="1"/>
        <v>0</v>
      </c>
      <c r="G22" s="18" t="s">
        <v>95</v>
      </c>
    </row>
    <row r="23" spans="1:7" ht="38.25" customHeight="1">
      <c r="A23" s="36"/>
      <c r="B23" s="31"/>
      <c r="C23" s="10" t="s">
        <v>427</v>
      </c>
      <c r="D23" s="17">
        <v>1186000</v>
      </c>
      <c r="E23" s="17">
        <v>1510000</v>
      </c>
      <c r="F23" s="17">
        <f t="shared" si="1"/>
        <v>-324000</v>
      </c>
      <c r="G23" s="18" t="s">
        <v>426</v>
      </c>
    </row>
    <row r="24" spans="1:7" ht="38.25" customHeight="1">
      <c r="A24" s="36"/>
      <c r="B24" s="31"/>
      <c r="C24" s="10" t="s">
        <v>460</v>
      </c>
      <c r="D24" s="17">
        <v>180000</v>
      </c>
      <c r="E24" s="17">
        <v>270000</v>
      </c>
      <c r="F24" s="17">
        <f t="shared" si="1"/>
        <v>-90000</v>
      </c>
      <c r="G24" s="18" t="s">
        <v>461</v>
      </c>
    </row>
    <row r="25" spans="1:7" ht="38.25" customHeight="1">
      <c r="A25" s="36"/>
      <c r="B25" s="31"/>
      <c r="C25" s="10" t="s">
        <v>462</v>
      </c>
      <c r="D25" s="17">
        <v>120000</v>
      </c>
      <c r="E25" s="17">
        <v>120000</v>
      </c>
      <c r="F25" s="17">
        <f t="shared" si="1"/>
        <v>0</v>
      </c>
      <c r="G25" s="18" t="s">
        <v>463</v>
      </c>
    </row>
    <row r="26" spans="1:7" ht="38.25" customHeight="1">
      <c r="A26" s="36"/>
      <c r="B26" s="11" t="s">
        <v>116</v>
      </c>
      <c r="C26" s="10"/>
      <c r="D26" s="17">
        <f>SUM(D27:D31)</f>
        <v>510000</v>
      </c>
      <c r="E26" s="17">
        <f>SUM(E27:E32)</f>
        <v>460000</v>
      </c>
      <c r="F26" s="17">
        <f t="shared" si="1"/>
        <v>50000</v>
      </c>
      <c r="G26" s="18"/>
    </row>
    <row r="27" spans="1:7" ht="38.25" customHeight="1">
      <c r="A27" s="36"/>
      <c r="B27" s="30"/>
      <c r="C27" s="10" t="s">
        <v>372</v>
      </c>
      <c r="D27" s="17">
        <v>360000</v>
      </c>
      <c r="E27" s="17">
        <v>360000</v>
      </c>
      <c r="F27" s="17">
        <f t="shared" si="1"/>
        <v>0</v>
      </c>
      <c r="G27" s="18" t="s">
        <v>127</v>
      </c>
    </row>
    <row r="28" spans="1:7" ht="38.25" customHeight="1">
      <c r="A28" s="36"/>
      <c r="B28" s="31"/>
      <c r="C28" s="19" t="s">
        <v>464</v>
      </c>
      <c r="D28" s="17">
        <v>150000</v>
      </c>
      <c r="E28" s="17">
        <v>100000</v>
      </c>
      <c r="F28" s="17">
        <f t="shared" si="1"/>
        <v>50000</v>
      </c>
      <c r="G28" s="18"/>
    </row>
    <row r="29" spans="1:7" ht="38.25" customHeight="1">
      <c r="A29" s="36"/>
      <c r="B29" s="31"/>
      <c r="C29" s="45"/>
      <c r="D29" s="26"/>
      <c r="E29" s="26"/>
      <c r="F29" s="26"/>
      <c r="G29" s="27"/>
    </row>
    <row r="30" spans="1:7" ht="38.25" customHeight="1">
      <c r="A30" s="36"/>
      <c r="B30" s="31"/>
      <c r="C30" s="45"/>
      <c r="D30" s="26"/>
      <c r="E30" s="26"/>
      <c r="F30" s="26"/>
      <c r="G30" s="27"/>
    </row>
    <row r="31" spans="1:7" ht="38.25" customHeight="1">
      <c r="A31" s="36"/>
      <c r="B31" s="31"/>
      <c r="C31" s="45"/>
      <c r="D31" s="26"/>
      <c r="E31" s="26"/>
      <c r="F31" s="26"/>
      <c r="G31" s="27"/>
    </row>
    <row r="32" spans="1:7" ht="38.25" customHeight="1" thickBot="1">
      <c r="A32" s="37"/>
      <c r="B32" s="32"/>
      <c r="C32" s="46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16" sqref="H16:K16"/>
      <selection pane="bottomLeft" activeCell="D11" sqref="D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220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221</v>
      </c>
      <c r="B8" s="13"/>
      <c r="C8" s="14"/>
      <c r="D8" s="15">
        <f>SUM(D9)</f>
        <v>6978000</v>
      </c>
      <c r="E8" s="15">
        <f>SUM(E9)</f>
        <v>6791000</v>
      </c>
      <c r="F8" s="15">
        <f>SUM(D8-E8)</f>
        <v>187000</v>
      </c>
      <c r="G8" s="16"/>
    </row>
    <row r="9" spans="1:7" ht="38.25" customHeight="1">
      <c r="A9" s="41"/>
      <c r="B9" s="11" t="s">
        <v>222</v>
      </c>
      <c r="C9" s="10"/>
      <c r="D9" s="17">
        <f>SUM(D10)</f>
        <v>6978000</v>
      </c>
      <c r="E9" s="17">
        <f>SUM(E10)</f>
        <v>6791000</v>
      </c>
      <c r="F9" s="17">
        <f>SUM(D9-E9)</f>
        <v>187000</v>
      </c>
      <c r="G9" s="18"/>
    </row>
    <row r="10" spans="1:7" ht="38.25" customHeight="1">
      <c r="A10" s="36"/>
      <c r="B10" s="30"/>
      <c r="C10" s="10" t="s">
        <v>41</v>
      </c>
      <c r="D10" s="17">
        <v>6978000</v>
      </c>
      <c r="E10" s="17">
        <v>6791000</v>
      </c>
      <c r="F10" s="17">
        <f>SUM(D10-E10)</f>
        <v>187000</v>
      </c>
      <c r="G10" s="18" t="s">
        <v>42</v>
      </c>
    </row>
    <row r="11" spans="1:7" ht="38.25" customHeight="1">
      <c r="A11" s="36"/>
      <c r="B11" s="31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34"/>
      <c r="D19" s="26"/>
      <c r="E19" s="26"/>
      <c r="F19" s="26"/>
      <c r="G19" s="27"/>
    </row>
    <row r="20" spans="1:7" ht="38.25" customHeight="1">
      <c r="A20" s="36"/>
      <c r="B20" s="31"/>
      <c r="C20" s="34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60" zoomScaleNormal="60" zoomScaleSheetLayoutView="70" zoomScalePageLayoutView="0" workbookViewId="0" topLeftCell="A1">
      <pane ySplit="7" topLeftCell="A24" activePane="bottomLeft" state="frozen"/>
      <selection pane="topLeft" activeCell="H16" sqref="H16:K16"/>
      <selection pane="bottomLeft" activeCell="D27" sqref="D27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220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221</v>
      </c>
      <c r="B8" s="13"/>
      <c r="C8" s="14"/>
      <c r="D8" s="15">
        <f>SUM(D9,D23)</f>
        <v>6978000</v>
      </c>
      <c r="E8" s="15">
        <f>SUM(E9,E23)</f>
        <v>6791000</v>
      </c>
      <c r="F8" s="15">
        <f>SUM(D8-E8)</f>
        <v>187000</v>
      </c>
      <c r="G8" s="16"/>
    </row>
    <row r="9" spans="1:7" ht="38.25" customHeight="1">
      <c r="A9" s="41"/>
      <c r="B9" s="11" t="s">
        <v>11</v>
      </c>
      <c r="C9" s="10"/>
      <c r="D9" s="17">
        <f>SUM(D10:D11,D18,D22)</f>
        <v>6912000</v>
      </c>
      <c r="E9" s="17">
        <f>SUM(E10:E11,E18,E22)</f>
        <v>6733000</v>
      </c>
      <c r="F9" s="17">
        <f aca="true" t="shared" si="0" ref="F9:F26">SUM(D9-E9)</f>
        <v>179000</v>
      </c>
      <c r="G9" s="18"/>
    </row>
    <row r="10" spans="1:7" ht="38.25" customHeight="1">
      <c r="A10" s="36"/>
      <c r="B10" s="30"/>
      <c r="C10" s="10" t="s">
        <v>223</v>
      </c>
      <c r="D10" s="17">
        <v>3611000</v>
      </c>
      <c r="E10" s="17">
        <v>3568000</v>
      </c>
      <c r="F10" s="17">
        <f t="shared" si="0"/>
        <v>43000</v>
      </c>
      <c r="G10" s="18" t="s">
        <v>224</v>
      </c>
    </row>
    <row r="11" spans="1:7" ht="38.25" customHeight="1">
      <c r="A11" s="36"/>
      <c r="B11" s="31"/>
      <c r="C11" s="10" t="s">
        <v>199</v>
      </c>
      <c r="D11" s="17">
        <f>SUM(D12:D17)</f>
        <v>1870000</v>
      </c>
      <c r="E11" s="17">
        <f>SUM(E12:E17)</f>
        <v>1764000</v>
      </c>
      <c r="F11" s="17">
        <f t="shared" si="0"/>
        <v>106000</v>
      </c>
      <c r="G11" s="18"/>
    </row>
    <row r="12" spans="1:7" ht="38.25" customHeight="1">
      <c r="A12" s="36"/>
      <c r="B12" s="31"/>
      <c r="C12" s="33"/>
      <c r="D12" s="17">
        <v>0</v>
      </c>
      <c r="E12" s="17">
        <v>72000</v>
      </c>
      <c r="F12" s="17">
        <f t="shared" si="0"/>
        <v>-72000</v>
      </c>
      <c r="G12" s="18" t="s">
        <v>17</v>
      </c>
    </row>
    <row r="13" spans="1:7" ht="38.25" customHeight="1">
      <c r="A13" s="36"/>
      <c r="B13" s="31"/>
      <c r="C13" s="34"/>
      <c r="D13" s="17">
        <v>767000</v>
      </c>
      <c r="E13" s="17">
        <v>774000</v>
      </c>
      <c r="F13" s="17">
        <f t="shared" si="0"/>
        <v>-7000</v>
      </c>
      <c r="G13" s="18" t="s">
        <v>18</v>
      </c>
    </row>
    <row r="14" spans="1:7" ht="38.25" customHeight="1">
      <c r="A14" s="36"/>
      <c r="B14" s="31"/>
      <c r="C14" s="34"/>
      <c r="D14" s="17">
        <v>511000</v>
      </c>
      <c r="E14" s="17">
        <v>516000</v>
      </c>
      <c r="F14" s="17">
        <f t="shared" si="0"/>
        <v>-5000</v>
      </c>
      <c r="G14" s="18" t="s">
        <v>19</v>
      </c>
    </row>
    <row r="15" spans="1:7" ht="38.25" customHeight="1">
      <c r="A15" s="36"/>
      <c r="B15" s="31"/>
      <c r="C15" s="34"/>
      <c r="D15" s="17">
        <v>339000</v>
      </c>
      <c r="E15" s="17">
        <v>153000</v>
      </c>
      <c r="F15" s="17">
        <f t="shared" si="0"/>
        <v>186000</v>
      </c>
      <c r="G15" s="18" t="s">
        <v>20</v>
      </c>
    </row>
    <row r="16" spans="1:7" ht="38.25" customHeight="1">
      <c r="A16" s="36"/>
      <c r="B16" s="31"/>
      <c r="C16" s="34"/>
      <c r="D16" s="17">
        <v>253000</v>
      </c>
      <c r="E16" s="17">
        <v>249000</v>
      </c>
      <c r="F16" s="17">
        <f t="shared" si="0"/>
        <v>4000</v>
      </c>
      <c r="G16" s="18" t="s">
        <v>34</v>
      </c>
    </row>
    <row r="17" spans="1:7" ht="38.25" customHeight="1" hidden="1">
      <c r="A17" s="36"/>
      <c r="B17" s="31"/>
      <c r="C17" s="40"/>
      <c r="D17" s="17">
        <v>0</v>
      </c>
      <c r="E17" s="17">
        <v>0</v>
      </c>
      <c r="F17" s="17">
        <f t="shared" si="0"/>
        <v>0</v>
      </c>
      <c r="G17" s="18" t="s">
        <v>23</v>
      </c>
    </row>
    <row r="18" spans="1:7" ht="38.25" customHeight="1">
      <c r="A18" s="36"/>
      <c r="B18" s="49"/>
      <c r="C18" s="10" t="s">
        <v>200</v>
      </c>
      <c r="D18" s="17">
        <f>SUM(D19:D21)</f>
        <v>936000</v>
      </c>
      <c r="E18" s="17">
        <f>SUM(E19:E21)</f>
        <v>912000</v>
      </c>
      <c r="F18" s="17">
        <f t="shared" si="0"/>
        <v>24000</v>
      </c>
      <c r="G18" s="18"/>
    </row>
    <row r="19" spans="1:7" ht="38.25" customHeight="1">
      <c r="A19" s="36"/>
      <c r="B19" s="31"/>
      <c r="C19" s="42"/>
      <c r="D19" s="17">
        <v>841000</v>
      </c>
      <c r="E19" s="17">
        <v>818000</v>
      </c>
      <c r="F19" s="17">
        <f t="shared" si="0"/>
        <v>23000</v>
      </c>
      <c r="G19" s="18" t="s">
        <v>24</v>
      </c>
    </row>
    <row r="20" spans="1:7" ht="38.25" customHeight="1">
      <c r="A20" s="36"/>
      <c r="B20" s="31"/>
      <c r="C20" s="45"/>
      <c r="D20" s="17">
        <v>33000</v>
      </c>
      <c r="E20" s="17">
        <v>32000</v>
      </c>
      <c r="F20" s="17">
        <f t="shared" si="0"/>
        <v>1000</v>
      </c>
      <c r="G20" s="18" t="s">
        <v>88</v>
      </c>
    </row>
    <row r="21" spans="1:7" ht="38.25" customHeight="1">
      <c r="A21" s="36"/>
      <c r="B21" s="31"/>
      <c r="C21" s="40"/>
      <c r="D21" s="17">
        <v>62000</v>
      </c>
      <c r="E21" s="17">
        <v>62000</v>
      </c>
      <c r="F21" s="17">
        <f t="shared" si="0"/>
        <v>0</v>
      </c>
      <c r="G21" s="18" t="s">
        <v>25</v>
      </c>
    </row>
    <row r="22" spans="1:7" ht="38.25" customHeight="1">
      <c r="A22" s="36"/>
      <c r="B22" s="38"/>
      <c r="C22" s="40" t="s">
        <v>227</v>
      </c>
      <c r="D22" s="17">
        <v>495000</v>
      </c>
      <c r="E22" s="17">
        <v>489000</v>
      </c>
      <c r="F22" s="17">
        <f t="shared" si="0"/>
        <v>6000</v>
      </c>
      <c r="G22" s="18" t="s">
        <v>26</v>
      </c>
    </row>
    <row r="23" spans="1:7" ht="38.25" customHeight="1">
      <c r="A23" s="36"/>
      <c r="B23" s="11" t="s">
        <v>27</v>
      </c>
      <c r="C23" s="10"/>
      <c r="D23" s="17">
        <f>SUM(D24:D26)</f>
        <v>66000</v>
      </c>
      <c r="E23" s="17">
        <f>SUM(E24:E26)</f>
        <v>58000</v>
      </c>
      <c r="F23" s="17">
        <f t="shared" si="0"/>
        <v>8000</v>
      </c>
      <c r="G23" s="18"/>
    </row>
    <row r="24" spans="1:7" ht="38.25" customHeight="1">
      <c r="A24" s="36"/>
      <c r="B24" s="30"/>
      <c r="C24" s="10" t="s">
        <v>225</v>
      </c>
      <c r="D24" s="17">
        <v>17000</v>
      </c>
      <c r="E24" s="17">
        <v>17000</v>
      </c>
      <c r="F24" s="17">
        <f t="shared" si="0"/>
        <v>0</v>
      </c>
      <c r="G24" s="18" t="s">
        <v>33</v>
      </c>
    </row>
    <row r="25" spans="1:7" ht="38.25" customHeight="1">
      <c r="A25" s="36"/>
      <c r="B25" s="31"/>
      <c r="C25" s="10" t="s">
        <v>226</v>
      </c>
      <c r="D25" s="17">
        <v>14000</v>
      </c>
      <c r="E25" s="17">
        <v>14000</v>
      </c>
      <c r="F25" s="17">
        <f t="shared" si="0"/>
        <v>0</v>
      </c>
      <c r="G25" s="18" t="s">
        <v>95</v>
      </c>
    </row>
    <row r="26" spans="1:7" ht="38.25" customHeight="1">
      <c r="A26" s="36"/>
      <c r="B26" s="31"/>
      <c r="C26" s="19" t="s">
        <v>202</v>
      </c>
      <c r="D26" s="17">
        <v>35000</v>
      </c>
      <c r="E26" s="17">
        <v>27000</v>
      </c>
      <c r="F26" s="17">
        <f t="shared" si="0"/>
        <v>8000</v>
      </c>
      <c r="G26" s="18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>
      <c r="A32" s="36"/>
      <c r="B32" s="31"/>
      <c r="C32" s="34"/>
      <c r="D32" s="26"/>
      <c r="E32" s="26"/>
      <c r="F32" s="26"/>
      <c r="G32" s="27"/>
    </row>
    <row r="33" spans="1:7" ht="38.25" customHeight="1" thickBot="1">
      <c r="A33" s="37"/>
      <c r="B33" s="32"/>
      <c r="C33" s="35"/>
      <c r="D33" s="28"/>
      <c r="E33" s="28"/>
      <c r="F33" s="28"/>
      <c r="G33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L22" sqref="L22:O22"/>
      <selection pane="bottomLeft" activeCell="D12" sqref="D12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44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229</v>
      </c>
      <c r="B8" s="13"/>
      <c r="C8" s="14"/>
      <c r="D8" s="15">
        <f>SUM(D9,D11)</f>
        <v>12052000</v>
      </c>
      <c r="E8" s="15">
        <f>SUM(E9,E11)</f>
        <v>12177000</v>
      </c>
      <c r="F8" s="15">
        <f>SUM(D8-E8)</f>
        <v>-125000</v>
      </c>
      <c r="G8" s="16"/>
    </row>
    <row r="9" spans="1:7" ht="38.25" customHeight="1">
      <c r="A9" s="41"/>
      <c r="B9" s="11" t="s">
        <v>230</v>
      </c>
      <c r="C9" s="10"/>
      <c r="D9" s="17">
        <f>D10</f>
        <v>12051000</v>
      </c>
      <c r="E9" s="17">
        <f>E10</f>
        <v>12176000</v>
      </c>
      <c r="F9" s="17">
        <f>SUM(D9-E9)</f>
        <v>-125000</v>
      </c>
      <c r="G9" s="18"/>
    </row>
    <row r="10" spans="1:7" ht="38.25" customHeight="1">
      <c r="A10" s="36"/>
      <c r="B10" s="11"/>
      <c r="C10" s="10" t="s">
        <v>43</v>
      </c>
      <c r="D10" s="17">
        <v>12051000</v>
      </c>
      <c r="E10" s="17">
        <v>12176000</v>
      </c>
      <c r="F10" s="17">
        <f>SUM(D10-E10)</f>
        <v>-125000</v>
      </c>
      <c r="G10" s="18" t="s">
        <v>44</v>
      </c>
    </row>
    <row r="11" spans="1:7" ht="38.25" customHeight="1">
      <c r="A11" s="36"/>
      <c r="B11" s="11" t="s">
        <v>62</v>
      </c>
      <c r="C11" s="10"/>
      <c r="D11" s="17">
        <f>SUM(D12)</f>
        <v>1000</v>
      </c>
      <c r="E11" s="17">
        <f>SUM(E12)</f>
        <v>1000</v>
      </c>
      <c r="F11" s="17">
        <f>SUM(D11-E11)</f>
        <v>0</v>
      </c>
      <c r="G11" s="18"/>
    </row>
    <row r="12" spans="1:7" ht="38.25" customHeight="1">
      <c r="A12" s="36"/>
      <c r="B12" s="30"/>
      <c r="C12" s="10" t="s">
        <v>77</v>
      </c>
      <c r="D12" s="17">
        <v>1000</v>
      </c>
      <c r="E12" s="17">
        <v>1000</v>
      </c>
      <c r="F12" s="17">
        <f>SUM(D12-E12)</f>
        <v>0</v>
      </c>
      <c r="G12" s="18" t="s">
        <v>231</v>
      </c>
    </row>
    <row r="13" spans="1:7" ht="38.25" customHeight="1">
      <c r="A13" s="36"/>
      <c r="B13" s="31"/>
      <c r="C13" s="33"/>
      <c r="D13" s="24"/>
      <c r="E13" s="24"/>
      <c r="F13" s="24"/>
      <c r="G13" s="25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L22" sqref="L22:O22"/>
      <selection pane="bottomLeft" activeCell="D46" sqref="D46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44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229</v>
      </c>
      <c r="B8" s="13"/>
      <c r="C8" s="14"/>
      <c r="D8" s="15">
        <f>SUM(D9,D22,D29,D46)</f>
        <v>12052000</v>
      </c>
      <c r="E8" s="15">
        <f>SUM(E9,E22,E29,E46)</f>
        <v>12177000</v>
      </c>
      <c r="F8" s="15">
        <f>SUM(D8-E8)</f>
        <v>-125000</v>
      </c>
      <c r="G8" s="16"/>
    </row>
    <row r="9" spans="1:7" ht="38.25" customHeight="1">
      <c r="A9" s="41"/>
      <c r="B9" s="11" t="s">
        <v>11</v>
      </c>
      <c r="C9" s="10"/>
      <c r="D9" s="17">
        <f>SUM(D10,D11,D17,D21)</f>
        <v>6977000</v>
      </c>
      <c r="E9" s="17">
        <f>SUM(E10,E11,E17,E21)</f>
        <v>7661000</v>
      </c>
      <c r="F9" s="17">
        <f aca="true" t="shared" si="0" ref="F9:F49">SUM(D9-E9)</f>
        <v>-684000</v>
      </c>
      <c r="G9" s="18"/>
    </row>
    <row r="10" spans="1:7" ht="38.25" customHeight="1">
      <c r="A10" s="36"/>
      <c r="B10" s="30"/>
      <c r="C10" s="10" t="s">
        <v>223</v>
      </c>
      <c r="D10" s="17">
        <v>3844000</v>
      </c>
      <c r="E10" s="17">
        <v>4002000</v>
      </c>
      <c r="F10" s="17">
        <f t="shared" si="0"/>
        <v>-158000</v>
      </c>
      <c r="G10" s="18" t="s">
        <v>82</v>
      </c>
    </row>
    <row r="11" spans="1:7" ht="38.25" customHeight="1">
      <c r="A11" s="36"/>
      <c r="B11" s="31"/>
      <c r="C11" s="10" t="s">
        <v>199</v>
      </c>
      <c r="D11" s="17">
        <f>SUM(D12:D16)</f>
        <v>1661000</v>
      </c>
      <c r="E11" s="17">
        <f>SUM(E12:E16)</f>
        <v>2110000</v>
      </c>
      <c r="F11" s="17">
        <f t="shared" si="0"/>
        <v>-449000</v>
      </c>
      <c r="G11" s="18"/>
    </row>
    <row r="12" spans="1:7" ht="38.25" customHeight="1">
      <c r="A12" s="36"/>
      <c r="B12" s="31"/>
      <c r="C12" s="33"/>
      <c r="D12" s="17">
        <v>817000</v>
      </c>
      <c r="E12" s="17">
        <v>914000</v>
      </c>
      <c r="F12" s="17">
        <f>SUM(D12-E12)</f>
        <v>-97000</v>
      </c>
      <c r="G12" s="18" t="s">
        <v>18</v>
      </c>
    </row>
    <row r="13" spans="1:7" ht="38.25" customHeight="1">
      <c r="A13" s="36"/>
      <c r="B13" s="31"/>
      <c r="C13" s="34"/>
      <c r="D13" s="17">
        <v>545000</v>
      </c>
      <c r="E13" s="17">
        <v>610000</v>
      </c>
      <c r="F13" s="17">
        <f>SUM(D13-E13)</f>
        <v>-65000</v>
      </c>
      <c r="G13" s="18" t="s">
        <v>333</v>
      </c>
    </row>
    <row r="14" spans="1:7" ht="38.25" customHeight="1">
      <c r="A14" s="36"/>
      <c r="B14" s="31"/>
      <c r="C14" s="34"/>
      <c r="D14" s="17">
        <v>0</v>
      </c>
      <c r="E14" s="17">
        <v>156000</v>
      </c>
      <c r="F14" s="17">
        <f>SUM(D14-E14)</f>
        <v>-156000</v>
      </c>
      <c r="G14" s="18" t="s">
        <v>334</v>
      </c>
    </row>
    <row r="15" spans="1:7" ht="38.25" customHeight="1">
      <c r="A15" s="36"/>
      <c r="B15" s="31"/>
      <c r="C15" s="34"/>
      <c r="D15" s="17">
        <v>30000</v>
      </c>
      <c r="E15" s="17">
        <v>30000</v>
      </c>
      <c r="F15" s="17">
        <f>SUM(D15-E15)</f>
        <v>0</v>
      </c>
      <c r="G15" s="18" t="s">
        <v>335</v>
      </c>
    </row>
    <row r="16" spans="1:7" ht="38.25" customHeight="1">
      <c r="A16" s="36"/>
      <c r="B16" s="31"/>
      <c r="C16" s="34"/>
      <c r="D16" s="17">
        <v>269000</v>
      </c>
      <c r="E16" s="17">
        <v>400000</v>
      </c>
      <c r="F16" s="17">
        <f>SUM(D16-E16)</f>
        <v>-131000</v>
      </c>
      <c r="G16" s="18" t="s">
        <v>336</v>
      </c>
    </row>
    <row r="17" spans="1:7" ht="38.25" customHeight="1">
      <c r="A17" s="36"/>
      <c r="B17" s="31"/>
      <c r="C17" s="10" t="s">
        <v>200</v>
      </c>
      <c r="D17" s="17">
        <f>SUM(D18:D20)</f>
        <v>945000</v>
      </c>
      <c r="E17" s="17">
        <f>SUM(E18:E20)</f>
        <v>1000000</v>
      </c>
      <c r="F17" s="17">
        <f t="shared" si="0"/>
        <v>-55000</v>
      </c>
      <c r="G17" s="18"/>
    </row>
    <row r="18" spans="1:7" ht="38.25" customHeight="1">
      <c r="A18" s="36"/>
      <c r="B18" s="31"/>
      <c r="C18" s="33"/>
      <c r="D18" s="17">
        <v>840000</v>
      </c>
      <c r="E18" s="17">
        <v>952000</v>
      </c>
      <c r="F18" s="17">
        <f t="shared" si="0"/>
        <v>-112000</v>
      </c>
      <c r="G18" s="18" t="s">
        <v>24</v>
      </c>
    </row>
    <row r="19" spans="1:7" ht="38.25" customHeight="1">
      <c r="A19" s="36"/>
      <c r="B19" s="31"/>
      <c r="C19" s="34"/>
      <c r="D19" s="17">
        <v>33000</v>
      </c>
      <c r="E19" s="17">
        <v>38000</v>
      </c>
      <c r="F19" s="17">
        <f t="shared" si="0"/>
        <v>-5000</v>
      </c>
      <c r="G19" s="18" t="s">
        <v>88</v>
      </c>
    </row>
    <row r="20" spans="1:7" ht="38.25" customHeight="1">
      <c r="A20" s="36"/>
      <c r="B20" s="31"/>
      <c r="C20" s="40"/>
      <c r="D20" s="17">
        <v>72000</v>
      </c>
      <c r="E20" s="17">
        <v>10000</v>
      </c>
      <c r="F20" s="17">
        <f t="shared" si="0"/>
        <v>62000</v>
      </c>
      <c r="G20" s="18" t="s">
        <v>25</v>
      </c>
    </row>
    <row r="21" spans="1:7" ht="38.25" customHeight="1">
      <c r="A21" s="36"/>
      <c r="B21" s="38"/>
      <c r="C21" s="40" t="s">
        <v>227</v>
      </c>
      <c r="D21" s="17">
        <v>527000</v>
      </c>
      <c r="E21" s="17">
        <v>549000</v>
      </c>
      <c r="F21" s="17">
        <f t="shared" si="0"/>
        <v>-22000</v>
      </c>
      <c r="G21" s="18"/>
    </row>
    <row r="22" spans="1:7" ht="38.25" customHeight="1">
      <c r="A22" s="36"/>
      <c r="B22" s="11" t="s">
        <v>27</v>
      </c>
      <c r="C22" s="10"/>
      <c r="D22" s="17">
        <f>SUM(D23:D25,D28)</f>
        <v>680000</v>
      </c>
      <c r="E22" s="17">
        <f>SUM(E23:E25,E28)</f>
        <v>512000</v>
      </c>
      <c r="F22" s="17">
        <f t="shared" si="0"/>
        <v>168000</v>
      </c>
      <c r="G22" s="18"/>
    </row>
    <row r="23" spans="1:7" ht="38.25" customHeight="1">
      <c r="A23" s="36"/>
      <c r="B23" s="30"/>
      <c r="C23" s="19" t="s">
        <v>225</v>
      </c>
      <c r="D23" s="17">
        <v>17000</v>
      </c>
      <c r="E23" s="17">
        <v>17000</v>
      </c>
      <c r="F23" s="17">
        <f t="shared" si="0"/>
        <v>0</v>
      </c>
      <c r="G23" s="18" t="s">
        <v>33</v>
      </c>
    </row>
    <row r="24" spans="1:7" ht="38.25" customHeight="1">
      <c r="A24" s="36"/>
      <c r="B24" s="31"/>
      <c r="C24" s="19" t="s">
        <v>226</v>
      </c>
      <c r="D24" s="17">
        <v>255000</v>
      </c>
      <c r="E24" s="17">
        <v>94000</v>
      </c>
      <c r="F24" s="17">
        <f t="shared" si="0"/>
        <v>161000</v>
      </c>
      <c r="G24" s="18" t="s">
        <v>95</v>
      </c>
    </row>
    <row r="25" spans="1:7" ht="38.25" customHeight="1">
      <c r="A25" s="36"/>
      <c r="B25" s="31"/>
      <c r="C25" s="10" t="s">
        <v>232</v>
      </c>
      <c r="D25" s="17">
        <f>SUM(D26:D27)</f>
        <v>405000</v>
      </c>
      <c r="E25" s="17">
        <f>SUM(E26:E27)</f>
        <v>397000</v>
      </c>
      <c r="F25" s="17">
        <f t="shared" si="0"/>
        <v>8000</v>
      </c>
      <c r="G25" s="18"/>
    </row>
    <row r="26" spans="1:7" ht="38.25" customHeight="1">
      <c r="A26" s="36"/>
      <c r="B26" s="31"/>
      <c r="C26" s="33"/>
      <c r="D26" s="17">
        <v>33000</v>
      </c>
      <c r="E26" s="17">
        <v>25000</v>
      </c>
      <c r="F26" s="17">
        <f t="shared" si="0"/>
        <v>8000</v>
      </c>
      <c r="G26" s="18" t="s">
        <v>102</v>
      </c>
    </row>
    <row r="27" spans="1:7" ht="38.25" customHeight="1">
      <c r="A27" s="36"/>
      <c r="B27" s="31"/>
      <c r="C27" s="40"/>
      <c r="D27" s="17">
        <v>372000</v>
      </c>
      <c r="E27" s="17">
        <v>372000</v>
      </c>
      <c r="F27" s="17">
        <f t="shared" si="0"/>
        <v>0</v>
      </c>
      <c r="G27" s="18" t="s">
        <v>103</v>
      </c>
    </row>
    <row r="28" spans="1:7" ht="38.25" customHeight="1">
      <c r="A28" s="36"/>
      <c r="B28" s="38"/>
      <c r="C28" s="10" t="s">
        <v>233</v>
      </c>
      <c r="D28" s="17">
        <v>3000</v>
      </c>
      <c r="E28" s="17">
        <v>4000</v>
      </c>
      <c r="F28" s="17">
        <f t="shared" si="0"/>
        <v>-1000</v>
      </c>
      <c r="G28" s="18" t="s">
        <v>110</v>
      </c>
    </row>
    <row r="29" spans="1:7" ht="38.25" customHeight="1">
      <c r="A29" s="36"/>
      <c r="B29" s="11" t="s">
        <v>116</v>
      </c>
      <c r="C29" s="10"/>
      <c r="D29" s="17">
        <f>SUM(D30:D34,D37,D43:D45)</f>
        <v>4372000</v>
      </c>
      <c r="E29" s="17">
        <f>SUM(E30:E34,E37,E43:E45)</f>
        <v>3981000</v>
      </c>
      <c r="F29" s="17">
        <f>SUM(D29-E29)</f>
        <v>391000</v>
      </c>
      <c r="G29" s="18"/>
    </row>
    <row r="30" spans="1:7" ht="38.25" customHeight="1">
      <c r="A30" s="36"/>
      <c r="B30" s="30"/>
      <c r="C30" s="10" t="s">
        <v>234</v>
      </c>
      <c r="D30" s="17">
        <v>792000</v>
      </c>
      <c r="E30" s="17">
        <v>768000</v>
      </c>
      <c r="F30" s="17">
        <f t="shared" si="0"/>
        <v>24000</v>
      </c>
      <c r="G30" s="18" t="s">
        <v>100</v>
      </c>
    </row>
    <row r="31" spans="1:7" ht="38.25" customHeight="1">
      <c r="A31" s="36"/>
      <c r="B31" s="31"/>
      <c r="C31" s="10" t="s">
        <v>201</v>
      </c>
      <c r="D31" s="17">
        <v>280000</v>
      </c>
      <c r="E31" s="17">
        <v>280000</v>
      </c>
      <c r="F31" s="17">
        <f t="shared" si="0"/>
        <v>0</v>
      </c>
      <c r="G31" s="18" t="s">
        <v>125</v>
      </c>
    </row>
    <row r="32" spans="1:7" ht="38.25" customHeight="1">
      <c r="A32" s="50"/>
      <c r="B32" s="38"/>
      <c r="C32" s="10" t="s">
        <v>235</v>
      </c>
      <c r="D32" s="17">
        <v>208000</v>
      </c>
      <c r="E32" s="17">
        <v>209000</v>
      </c>
      <c r="F32" s="17">
        <f t="shared" si="0"/>
        <v>-1000</v>
      </c>
      <c r="G32" s="18" t="s">
        <v>126</v>
      </c>
    </row>
    <row r="33" spans="1:7" ht="38.25" customHeight="1">
      <c r="A33" s="36"/>
      <c r="B33" s="31"/>
      <c r="C33" s="10" t="s">
        <v>236</v>
      </c>
      <c r="D33" s="17">
        <v>213000</v>
      </c>
      <c r="E33" s="17">
        <v>216000</v>
      </c>
      <c r="F33" s="17">
        <f t="shared" si="0"/>
        <v>-3000</v>
      </c>
      <c r="G33" s="18" t="s">
        <v>127</v>
      </c>
    </row>
    <row r="34" spans="1:7" ht="38.25" customHeight="1">
      <c r="A34" s="36"/>
      <c r="B34" s="31"/>
      <c r="C34" s="10" t="s">
        <v>237</v>
      </c>
      <c r="D34" s="17">
        <f>SUM(D35:D36)</f>
        <v>500000</v>
      </c>
      <c r="E34" s="17">
        <f>SUM(E35:E36)</f>
        <v>500000</v>
      </c>
      <c r="F34" s="17">
        <f t="shared" si="0"/>
        <v>0</v>
      </c>
      <c r="G34" s="18"/>
    </row>
    <row r="35" spans="1:7" ht="38.25" customHeight="1">
      <c r="A35" s="36"/>
      <c r="B35" s="31"/>
      <c r="C35" s="33"/>
      <c r="D35" s="17">
        <v>100000</v>
      </c>
      <c r="E35" s="17">
        <v>100000</v>
      </c>
      <c r="F35" s="17">
        <f t="shared" si="0"/>
        <v>0</v>
      </c>
      <c r="G35" s="18" t="s">
        <v>128</v>
      </c>
    </row>
    <row r="36" spans="1:7" ht="38.25" customHeight="1">
      <c r="A36" s="36"/>
      <c r="B36" s="31"/>
      <c r="C36" s="39"/>
      <c r="D36" s="17">
        <v>400000</v>
      </c>
      <c r="E36" s="17">
        <v>400000</v>
      </c>
      <c r="F36" s="17">
        <f t="shared" si="0"/>
        <v>0</v>
      </c>
      <c r="G36" s="18" t="s">
        <v>130</v>
      </c>
    </row>
    <row r="37" spans="1:7" ht="38.25" customHeight="1">
      <c r="A37" s="36"/>
      <c r="B37" s="31"/>
      <c r="C37" s="40" t="s">
        <v>238</v>
      </c>
      <c r="D37" s="43">
        <f>SUM(D38:D42)</f>
        <v>768000</v>
      </c>
      <c r="E37" s="43">
        <f>SUM(E38:E42)</f>
        <v>770000</v>
      </c>
      <c r="F37" s="43">
        <f t="shared" si="0"/>
        <v>-2000</v>
      </c>
      <c r="G37" s="44"/>
    </row>
    <row r="38" spans="1:7" ht="38.25" customHeight="1">
      <c r="A38" s="36"/>
      <c r="B38" s="31"/>
      <c r="C38" s="34"/>
      <c r="D38" s="17">
        <v>264000</v>
      </c>
      <c r="E38" s="17">
        <v>264000</v>
      </c>
      <c r="F38" s="17">
        <f t="shared" si="0"/>
        <v>0</v>
      </c>
      <c r="G38" s="18" t="s">
        <v>376</v>
      </c>
    </row>
    <row r="39" spans="1:7" ht="38.25" customHeight="1">
      <c r="A39" s="36"/>
      <c r="B39" s="31"/>
      <c r="C39" s="34"/>
      <c r="D39" s="17">
        <v>200000</v>
      </c>
      <c r="E39" s="17">
        <v>200000</v>
      </c>
      <c r="F39" s="17">
        <f t="shared" si="0"/>
        <v>0</v>
      </c>
      <c r="G39" s="18" t="s">
        <v>615</v>
      </c>
    </row>
    <row r="40" spans="1:7" ht="38.25" customHeight="1">
      <c r="A40" s="36"/>
      <c r="B40" s="31"/>
      <c r="C40" s="34"/>
      <c r="D40" s="17">
        <v>95000</v>
      </c>
      <c r="E40" s="17">
        <v>98000</v>
      </c>
      <c r="F40" s="17">
        <f t="shared" si="0"/>
        <v>-3000</v>
      </c>
      <c r="G40" s="18" t="s">
        <v>139</v>
      </c>
    </row>
    <row r="41" spans="1:7" ht="38.25" customHeight="1">
      <c r="A41" s="36"/>
      <c r="B41" s="31"/>
      <c r="C41" s="34"/>
      <c r="D41" s="17">
        <v>56000</v>
      </c>
      <c r="E41" s="17">
        <v>55000</v>
      </c>
      <c r="F41" s="17">
        <f t="shared" si="0"/>
        <v>1000</v>
      </c>
      <c r="G41" s="18" t="s">
        <v>140</v>
      </c>
    </row>
    <row r="42" spans="1:7" ht="38.25" customHeight="1">
      <c r="A42" s="36"/>
      <c r="B42" s="31"/>
      <c r="C42" s="34"/>
      <c r="D42" s="17">
        <v>153000</v>
      </c>
      <c r="E42" s="17">
        <v>153000</v>
      </c>
      <c r="F42" s="17">
        <f t="shared" si="0"/>
        <v>0</v>
      </c>
      <c r="G42" s="18" t="s">
        <v>239</v>
      </c>
    </row>
    <row r="43" spans="1:7" ht="38.25" customHeight="1">
      <c r="A43" s="36"/>
      <c r="B43" s="31"/>
      <c r="C43" s="10" t="s">
        <v>240</v>
      </c>
      <c r="D43" s="17">
        <v>86000</v>
      </c>
      <c r="E43" s="17">
        <v>86000</v>
      </c>
      <c r="F43" s="17">
        <f t="shared" si="0"/>
        <v>0</v>
      </c>
      <c r="G43" s="18" t="s">
        <v>144</v>
      </c>
    </row>
    <row r="44" spans="1:7" ht="38.25" customHeight="1">
      <c r="A44" s="36"/>
      <c r="B44" s="31"/>
      <c r="C44" s="10" t="s">
        <v>241</v>
      </c>
      <c r="D44" s="17">
        <v>432000</v>
      </c>
      <c r="E44" s="17">
        <v>45000</v>
      </c>
      <c r="F44" s="17">
        <f t="shared" si="0"/>
        <v>387000</v>
      </c>
      <c r="G44" s="18" t="s">
        <v>616</v>
      </c>
    </row>
    <row r="45" spans="1:7" ht="38.25" customHeight="1">
      <c r="A45" s="36"/>
      <c r="B45" s="38"/>
      <c r="C45" s="10" t="s">
        <v>242</v>
      </c>
      <c r="D45" s="17">
        <v>1093000</v>
      </c>
      <c r="E45" s="17">
        <v>1107000</v>
      </c>
      <c r="F45" s="17">
        <f t="shared" si="0"/>
        <v>-14000</v>
      </c>
      <c r="G45" s="18" t="s">
        <v>150</v>
      </c>
    </row>
    <row r="46" spans="1:7" ht="38.25" customHeight="1">
      <c r="A46" s="36"/>
      <c r="B46" s="11" t="s">
        <v>206</v>
      </c>
      <c r="C46" s="10"/>
      <c r="D46" s="17">
        <f>SUM(D47)</f>
        <v>23000</v>
      </c>
      <c r="E46" s="17">
        <f>SUM(E47)</f>
        <v>23000</v>
      </c>
      <c r="F46" s="17">
        <f t="shared" si="0"/>
        <v>0</v>
      </c>
      <c r="G46" s="18"/>
    </row>
    <row r="47" spans="1:7" ht="38.25" customHeight="1">
      <c r="A47" s="36"/>
      <c r="B47" s="30"/>
      <c r="C47" s="10" t="s">
        <v>161</v>
      </c>
      <c r="D47" s="17">
        <f>SUM(D48:D49)</f>
        <v>23000</v>
      </c>
      <c r="E47" s="17">
        <f>SUM(E48:E49)</f>
        <v>23000</v>
      </c>
      <c r="F47" s="17">
        <f t="shared" si="0"/>
        <v>0</v>
      </c>
      <c r="G47" s="18"/>
    </row>
    <row r="48" spans="1:7" ht="38.25" customHeight="1">
      <c r="A48" s="36"/>
      <c r="B48" s="31"/>
      <c r="C48" s="33"/>
      <c r="D48" s="17">
        <v>20000</v>
      </c>
      <c r="E48" s="17">
        <v>20000</v>
      </c>
      <c r="F48" s="17">
        <f t="shared" si="0"/>
        <v>0</v>
      </c>
      <c r="G48" s="18" t="s">
        <v>167</v>
      </c>
    </row>
    <row r="49" spans="1:7" ht="38.25" customHeight="1">
      <c r="A49" s="36"/>
      <c r="B49" s="31"/>
      <c r="C49" s="34"/>
      <c r="D49" s="17">
        <v>3000</v>
      </c>
      <c r="E49" s="17">
        <v>3000</v>
      </c>
      <c r="F49" s="17">
        <f t="shared" si="0"/>
        <v>0</v>
      </c>
      <c r="G49" s="18" t="s">
        <v>170</v>
      </c>
    </row>
    <row r="50" spans="1:7" ht="38.25" customHeight="1">
      <c r="A50" s="36"/>
      <c r="B50" s="31"/>
      <c r="C50" s="34"/>
      <c r="D50" s="26"/>
      <c r="E50" s="26"/>
      <c r="F50" s="26"/>
      <c r="G50" s="27"/>
    </row>
    <row r="51" spans="1:7" ht="38.25" customHeight="1">
      <c r="A51" s="36"/>
      <c r="B51" s="31"/>
      <c r="C51" s="34"/>
      <c r="D51" s="26"/>
      <c r="E51" s="26"/>
      <c r="F51" s="26"/>
      <c r="G51" s="27"/>
    </row>
    <row r="52" spans="1:7" ht="38.25" customHeight="1">
      <c r="A52" s="36"/>
      <c r="B52" s="31"/>
      <c r="C52" s="34"/>
      <c r="D52" s="26"/>
      <c r="E52" s="26"/>
      <c r="F52" s="26"/>
      <c r="G52" s="27"/>
    </row>
    <row r="53" spans="1:7" ht="38.25" customHeight="1">
      <c r="A53" s="36"/>
      <c r="B53" s="31"/>
      <c r="C53" s="34"/>
      <c r="D53" s="26"/>
      <c r="E53" s="26"/>
      <c r="F53" s="26"/>
      <c r="G53" s="27"/>
    </row>
    <row r="54" spans="1:7" ht="38.25" customHeight="1">
      <c r="A54" s="36"/>
      <c r="B54" s="31"/>
      <c r="C54" s="34"/>
      <c r="D54" s="26"/>
      <c r="E54" s="26"/>
      <c r="F54" s="26"/>
      <c r="G54" s="27"/>
    </row>
    <row r="55" spans="1:7" ht="38.25" customHeight="1">
      <c r="A55" s="36"/>
      <c r="B55" s="31"/>
      <c r="C55" s="34"/>
      <c r="D55" s="26"/>
      <c r="E55" s="26"/>
      <c r="F55" s="26"/>
      <c r="G55" s="27"/>
    </row>
    <row r="56" spans="1:7" ht="38.25" customHeight="1">
      <c r="A56" s="36"/>
      <c r="B56" s="31"/>
      <c r="C56" s="34"/>
      <c r="D56" s="26"/>
      <c r="E56" s="26"/>
      <c r="F56" s="26"/>
      <c r="G56" s="27"/>
    </row>
    <row r="57" spans="1:7" ht="38.25" customHeight="1" thickBot="1">
      <c r="A57" s="37"/>
      <c r="B57" s="32"/>
      <c r="C57" s="35"/>
      <c r="D57" s="28"/>
      <c r="E57" s="28"/>
      <c r="F57" s="28"/>
      <c r="G57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21" sqref="H21:K21"/>
      <selection pane="bottomLeft" activeCell="D12" sqref="D12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89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243</v>
      </c>
      <c r="B8" s="13"/>
      <c r="C8" s="14"/>
      <c r="D8" s="15">
        <f>SUM(D9)</f>
        <v>15548000</v>
      </c>
      <c r="E8" s="15">
        <f>SUM(E9)</f>
        <v>14057000</v>
      </c>
      <c r="F8" s="15">
        <f>SUM(D8-E8)</f>
        <v>1491000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15548000</v>
      </c>
      <c r="E9" s="17">
        <f>SUM(E10)</f>
        <v>14057000</v>
      </c>
      <c r="F9" s="17">
        <f>SUM(D9-E9)</f>
        <v>1491000</v>
      </c>
      <c r="G9" s="18"/>
    </row>
    <row r="10" spans="1:7" ht="38.25" customHeight="1">
      <c r="A10" s="36"/>
      <c r="B10" s="30"/>
      <c r="C10" s="10" t="s">
        <v>43</v>
      </c>
      <c r="D10" s="17">
        <v>15548000</v>
      </c>
      <c r="E10" s="17">
        <v>14057000</v>
      </c>
      <c r="F10" s="17">
        <f>SUM(D10-E10)</f>
        <v>1491000</v>
      </c>
      <c r="G10" s="18" t="s">
        <v>89</v>
      </c>
    </row>
    <row r="11" spans="1:7" ht="38.25" customHeight="1">
      <c r="A11" s="36"/>
      <c r="B11" s="31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50"/>
      <c r="B32" s="38"/>
      <c r="C32" s="40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21" sqref="H21:K21"/>
      <selection pane="bottomLeft" activeCell="C14" sqref="C14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89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243</v>
      </c>
      <c r="B8" s="13"/>
      <c r="C8" s="14"/>
      <c r="D8" s="15">
        <f>SUM(D9,D23)</f>
        <v>15548000</v>
      </c>
      <c r="E8" s="15">
        <f>SUM(E9,E23)</f>
        <v>14057000</v>
      </c>
      <c r="F8" s="15">
        <f>SUM(D8-E8)</f>
        <v>1491000</v>
      </c>
      <c r="G8" s="16"/>
    </row>
    <row r="9" spans="1:7" ht="38.25" customHeight="1">
      <c r="A9" s="41"/>
      <c r="B9" s="11" t="s">
        <v>11</v>
      </c>
      <c r="C9" s="10"/>
      <c r="D9" s="17">
        <f>SUM(D10,D11,D18,D22)</f>
        <v>8208000</v>
      </c>
      <c r="E9" s="17">
        <f>SUM(E10,E11,E18,E22)</f>
        <v>8276000</v>
      </c>
      <c r="F9" s="17">
        <f aca="true" t="shared" si="0" ref="F9:F33">SUM(D9-E9)</f>
        <v>-68000</v>
      </c>
      <c r="G9" s="18"/>
    </row>
    <row r="10" spans="1:7" ht="38.25" customHeight="1">
      <c r="A10" s="36"/>
      <c r="B10" s="30"/>
      <c r="C10" s="10" t="s">
        <v>223</v>
      </c>
      <c r="D10" s="17">
        <v>4170000</v>
      </c>
      <c r="E10" s="17">
        <v>4170000</v>
      </c>
      <c r="F10" s="17">
        <f t="shared" si="0"/>
        <v>0</v>
      </c>
      <c r="G10" s="18" t="s">
        <v>82</v>
      </c>
    </row>
    <row r="11" spans="1:7" ht="38.25" customHeight="1">
      <c r="A11" s="36"/>
      <c r="B11" s="31"/>
      <c r="C11" s="10" t="s">
        <v>199</v>
      </c>
      <c r="D11" s="17">
        <f>SUM(D12:D17)</f>
        <v>2367000</v>
      </c>
      <c r="E11" s="17">
        <f>SUM(E12:E17)</f>
        <v>2473000</v>
      </c>
      <c r="F11" s="17">
        <f t="shared" si="0"/>
        <v>-106000</v>
      </c>
      <c r="G11" s="18"/>
    </row>
    <row r="12" spans="1:7" ht="38.25" customHeight="1">
      <c r="A12" s="36"/>
      <c r="B12" s="31"/>
      <c r="C12" s="33"/>
      <c r="D12" s="17">
        <v>903000</v>
      </c>
      <c r="E12" s="17">
        <v>919000</v>
      </c>
      <c r="F12" s="17">
        <f t="shared" si="0"/>
        <v>-16000</v>
      </c>
      <c r="G12" s="18" t="s">
        <v>18</v>
      </c>
    </row>
    <row r="13" spans="1:7" ht="38.25" customHeight="1">
      <c r="A13" s="36"/>
      <c r="B13" s="31"/>
      <c r="C13" s="34"/>
      <c r="D13" s="17">
        <v>602000</v>
      </c>
      <c r="E13" s="17">
        <v>613000</v>
      </c>
      <c r="F13" s="17">
        <f t="shared" si="0"/>
        <v>-11000</v>
      </c>
      <c r="G13" s="18" t="s">
        <v>19</v>
      </c>
    </row>
    <row r="14" spans="1:7" ht="38.25" customHeight="1">
      <c r="A14" s="36"/>
      <c r="B14" s="31"/>
      <c r="C14" s="34"/>
      <c r="D14" s="17">
        <v>78000</v>
      </c>
      <c r="E14" s="17">
        <v>156000</v>
      </c>
      <c r="F14" s="17">
        <f t="shared" si="0"/>
        <v>-78000</v>
      </c>
      <c r="G14" s="18" t="s">
        <v>17</v>
      </c>
    </row>
    <row r="15" spans="1:7" ht="38.25" customHeight="1">
      <c r="A15" s="36"/>
      <c r="B15" s="31"/>
      <c r="C15" s="34"/>
      <c r="D15" s="17">
        <v>417000</v>
      </c>
      <c r="E15" s="17">
        <v>417000</v>
      </c>
      <c r="F15" s="17">
        <f t="shared" si="0"/>
        <v>0</v>
      </c>
      <c r="G15" s="18" t="s">
        <v>34</v>
      </c>
    </row>
    <row r="16" spans="1:7" ht="38.25" customHeight="1">
      <c r="A16" s="36"/>
      <c r="B16" s="31"/>
      <c r="C16" s="34"/>
      <c r="D16" s="17">
        <v>120000</v>
      </c>
      <c r="E16" s="17">
        <v>120000</v>
      </c>
      <c r="F16" s="17">
        <f t="shared" si="0"/>
        <v>0</v>
      </c>
      <c r="G16" s="18" t="s">
        <v>337</v>
      </c>
    </row>
    <row r="17" spans="1:7" ht="38.25" customHeight="1">
      <c r="A17" s="36"/>
      <c r="B17" s="31"/>
      <c r="C17" s="34"/>
      <c r="D17" s="17">
        <v>247000</v>
      </c>
      <c r="E17" s="17">
        <v>248000</v>
      </c>
      <c r="F17" s="17">
        <f t="shared" si="0"/>
        <v>-1000</v>
      </c>
      <c r="G17" s="18" t="s">
        <v>442</v>
      </c>
    </row>
    <row r="18" spans="1:7" ht="38.25" customHeight="1">
      <c r="A18" s="36"/>
      <c r="B18" s="31"/>
      <c r="C18" s="10" t="s">
        <v>200</v>
      </c>
      <c r="D18" s="17">
        <f>SUM(D19:D21)</f>
        <v>1099000</v>
      </c>
      <c r="E18" s="17">
        <f>SUM(E19:E21)</f>
        <v>1061000</v>
      </c>
      <c r="F18" s="17">
        <f t="shared" si="0"/>
        <v>38000</v>
      </c>
      <c r="G18" s="18"/>
    </row>
    <row r="19" spans="1:7" ht="38.25" customHeight="1">
      <c r="A19" s="36"/>
      <c r="B19" s="31"/>
      <c r="C19" s="33"/>
      <c r="D19" s="17">
        <v>998000</v>
      </c>
      <c r="E19" s="17">
        <v>1012000</v>
      </c>
      <c r="F19" s="17">
        <f t="shared" si="0"/>
        <v>-14000</v>
      </c>
      <c r="G19" s="18" t="s">
        <v>24</v>
      </c>
    </row>
    <row r="20" spans="1:7" ht="38.25" customHeight="1">
      <c r="A20" s="36"/>
      <c r="B20" s="31"/>
      <c r="C20" s="34"/>
      <c r="D20" s="17">
        <v>39000</v>
      </c>
      <c r="E20" s="17">
        <v>39000</v>
      </c>
      <c r="F20" s="17">
        <f t="shared" si="0"/>
        <v>0</v>
      </c>
      <c r="G20" s="18" t="s">
        <v>88</v>
      </c>
    </row>
    <row r="21" spans="1:7" ht="38.25" customHeight="1">
      <c r="A21" s="36"/>
      <c r="B21" s="31"/>
      <c r="C21" s="40"/>
      <c r="D21" s="17">
        <v>62000</v>
      </c>
      <c r="E21" s="17">
        <v>10000</v>
      </c>
      <c r="F21" s="17">
        <f t="shared" si="0"/>
        <v>52000</v>
      </c>
      <c r="G21" s="18" t="s">
        <v>25</v>
      </c>
    </row>
    <row r="22" spans="1:7" ht="38.25" customHeight="1">
      <c r="A22" s="36"/>
      <c r="B22" s="38"/>
      <c r="C22" s="40" t="s">
        <v>227</v>
      </c>
      <c r="D22" s="17">
        <v>572000</v>
      </c>
      <c r="E22" s="17">
        <v>572000</v>
      </c>
      <c r="F22" s="17">
        <f t="shared" si="0"/>
        <v>0</v>
      </c>
      <c r="G22" s="18"/>
    </row>
    <row r="23" spans="1:7" ht="38.25" customHeight="1">
      <c r="A23" s="36"/>
      <c r="B23" s="11" t="s">
        <v>275</v>
      </c>
      <c r="C23" s="19"/>
      <c r="D23" s="17">
        <f>SUM(D24:D28,D31:D33)</f>
        <v>7340000</v>
      </c>
      <c r="E23" s="17">
        <f>SUM(E24:E28,E31:E33)</f>
        <v>5781000</v>
      </c>
      <c r="F23" s="17">
        <f t="shared" si="0"/>
        <v>1559000</v>
      </c>
      <c r="G23" s="18"/>
    </row>
    <row r="24" spans="1:7" ht="38.25" customHeight="1">
      <c r="A24" s="36"/>
      <c r="B24" s="30"/>
      <c r="C24" s="10" t="s">
        <v>244</v>
      </c>
      <c r="D24" s="17">
        <v>60000</v>
      </c>
      <c r="E24" s="17">
        <v>20000</v>
      </c>
      <c r="F24" s="17">
        <f t="shared" si="0"/>
        <v>40000</v>
      </c>
      <c r="G24" s="18" t="s">
        <v>95</v>
      </c>
    </row>
    <row r="25" spans="1:7" ht="38.25" customHeight="1">
      <c r="A25" s="36"/>
      <c r="B25" s="31"/>
      <c r="C25" s="10" t="s">
        <v>245</v>
      </c>
      <c r="D25" s="17">
        <v>0</v>
      </c>
      <c r="E25" s="17">
        <v>2000</v>
      </c>
      <c r="F25" s="17">
        <f t="shared" si="0"/>
        <v>-2000</v>
      </c>
      <c r="G25" s="18" t="s">
        <v>98</v>
      </c>
    </row>
    <row r="26" spans="1:7" ht="38.25" customHeight="1">
      <c r="A26" s="36"/>
      <c r="B26" s="31"/>
      <c r="C26" s="10" t="s">
        <v>246</v>
      </c>
      <c r="D26" s="17">
        <v>4800000</v>
      </c>
      <c r="E26" s="17">
        <v>3960000</v>
      </c>
      <c r="F26" s="17">
        <f t="shared" si="0"/>
        <v>840000</v>
      </c>
      <c r="G26" s="18" t="s">
        <v>100</v>
      </c>
    </row>
    <row r="27" spans="1:7" ht="38.25" customHeight="1">
      <c r="A27" s="36"/>
      <c r="B27" s="31"/>
      <c r="C27" s="10" t="s">
        <v>236</v>
      </c>
      <c r="D27" s="17">
        <v>36000</v>
      </c>
      <c r="E27" s="17">
        <v>11000</v>
      </c>
      <c r="F27" s="17">
        <f t="shared" si="0"/>
        <v>25000</v>
      </c>
      <c r="G27" s="18" t="s">
        <v>127</v>
      </c>
    </row>
    <row r="28" spans="1:7" ht="38.25" customHeight="1">
      <c r="A28" s="36"/>
      <c r="B28" s="31"/>
      <c r="C28" s="10" t="s">
        <v>237</v>
      </c>
      <c r="D28" s="17">
        <f>SUM(D29:D30)</f>
        <v>350000</v>
      </c>
      <c r="E28" s="17">
        <f>SUM(E29:E30)</f>
        <v>232000</v>
      </c>
      <c r="F28" s="17">
        <f t="shared" si="0"/>
        <v>118000</v>
      </c>
      <c r="G28" s="18"/>
    </row>
    <row r="29" spans="1:7" ht="38.25" customHeight="1">
      <c r="A29" s="36"/>
      <c r="B29" s="31"/>
      <c r="C29" s="42"/>
      <c r="D29" s="17">
        <v>50000</v>
      </c>
      <c r="E29" s="17">
        <v>1000</v>
      </c>
      <c r="F29" s="17">
        <f t="shared" si="0"/>
        <v>49000</v>
      </c>
      <c r="G29" s="18" t="s">
        <v>128</v>
      </c>
    </row>
    <row r="30" spans="1:7" ht="38.25" customHeight="1">
      <c r="A30" s="36"/>
      <c r="B30" s="31"/>
      <c r="C30" s="40"/>
      <c r="D30" s="17">
        <v>300000</v>
      </c>
      <c r="E30" s="17">
        <v>231000</v>
      </c>
      <c r="F30" s="17">
        <f t="shared" si="0"/>
        <v>69000</v>
      </c>
      <c r="G30" s="18" t="s">
        <v>129</v>
      </c>
    </row>
    <row r="31" spans="1:7" ht="38.25" customHeight="1">
      <c r="A31" s="36"/>
      <c r="B31" s="31"/>
      <c r="C31" s="40" t="s">
        <v>238</v>
      </c>
      <c r="D31" s="17">
        <v>1554000</v>
      </c>
      <c r="E31" s="17">
        <v>1400000</v>
      </c>
      <c r="F31" s="17">
        <f t="shared" si="0"/>
        <v>154000</v>
      </c>
      <c r="G31" s="18" t="s">
        <v>618</v>
      </c>
    </row>
    <row r="32" spans="1:7" ht="38.25" customHeight="1">
      <c r="A32" s="50"/>
      <c r="B32" s="38"/>
      <c r="C32" s="40" t="s">
        <v>247</v>
      </c>
      <c r="D32" s="43">
        <v>540000</v>
      </c>
      <c r="E32" s="43">
        <v>155000</v>
      </c>
      <c r="F32" s="43">
        <f t="shared" si="0"/>
        <v>385000</v>
      </c>
      <c r="G32" s="44" t="s">
        <v>617</v>
      </c>
    </row>
    <row r="33" spans="1:7" ht="38.25" customHeight="1">
      <c r="A33" s="36"/>
      <c r="B33" s="31"/>
      <c r="C33" s="10" t="s">
        <v>248</v>
      </c>
      <c r="D33" s="17">
        <v>0</v>
      </c>
      <c r="E33" s="17">
        <v>1000</v>
      </c>
      <c r="F33" s="17">
        <f t="shared" si="0"/>
        <v>-1000</v>
      </c>
      <c r="G33" s="18"/>
    </row>
    <row r="34" spans="1:7" ht="38.25" customHeight="1">
      <c r="A34" s="36"/>
      <c r="B34" s="31"/>
      <c r="C34" s="33"/>
      <c r="D34" s="24"/>
      <c r="E34" s="24"/>
      <c r="F34" s="24"/>
      <c r="G34" s="25"/>
    </row>
    <row r="35" spans="1:7" ht="38.25" customHeight="1">
      <c r="A35" s="36"/>
      <c r="B35" s="31"/>
      <c r="C35" s="34"/>
      <c r="D35" s="26"/>
      <c r="E35" s="26"/>
      <c r="F35" s="26"/>
      <c r="G35" s="27"/>
    </row>
    <row r="36" spans="1:7" ht="38.25" customHeight="1">
      <c r="A36" s="36"/>
      <c r="B36" s="31"/>
      <c r="C36" s="34"/>
      <c r="D36" s="26"/>
      <c r="E36" s="26"/>
      <c r="F36" s="26"/>
      <c r="G36" s="27"/>
    </row>
    <row r="37" spans="1:7" ht="38.25" customHeight="1">
      <c r="A37" s="36"/>
      <c r="B37" s="31"/>
      <c r="C37" s="34"/>
      <c r="D37" s="26"/>
      <c r="E37" s="26"/>
      <c r="F37" s="26"/>
      <c r="G37" s="27"/>
    </row>
    <row r="38" spans="1:7" ht="38.25" customHeight="1">
      <c r="A38" s="36"/>
      <c r="B38" s="31"/>
      <c r="C38" s="34"/>
      <c r="D38" s="26"/>
      <c r="E38" s="26"/>
      <c r="F38" s="26"/>
      <c r="G38" s="27"/>
    </row>
    <row r="39" spans="1:7" ht="38.25" customHeight="1">
      <c r="A39" s="36"/>
      <c r="B39" s="31"/>
      <c r="C39" s="34"/>
      <c r="D39" s="26"/>
      <c r="E39" s="26"/>
      <c r="F39" s="26"/>
      <c r="G39" s="27"/>
    </row>
    <row r="40" spans="1:7" ht="38.25" customHeight="1">
      <c r="A40" s="36"/>
      <c r="B40" s="31"/>
      <c r="C40" s="34"/>
      <c r="D40" s="26"/>
      <c r="E40" s="26"/>
      <c r="F40" s="26"/>
      <c r="G40" s="27"/>
    </row>
    <row r="41" spans="1:7" ht="38.25" customHeight="1">
      <c r="A41" s="36"/>
      <c r="B41" s="31"/>
      <c r="C41" s="34"/>
      <c r="D41" s="26"/>
      <c r="E41" s="26"/>
      <c r="F41" s="26"/>
      <c r="G41" s="27"/>
    </row>
    <row r="42" spans="1:7" ht="38.25" customHeight="1">
      <c r="A42" s="36"/>
      <c r="B42" s="31"/>
      <c r="C42" s="34"/>
      <c r="D42" s="26"/>
      <c r="E42" s="26"/>
      <c r="F42" s="26"/>
      <c r="G42" s="27"/>
    </row>
    <row r="43" spans="1:7" ht="38.25" customHeight="1">
      <c r="A43" s="36"/>
      <c r="B43" s="31"/>
      <c r="C43" s="34"/>
      <c r="D43" s="26"/>
      <c r="E43" s="26"/>
      <c r="F43" s="26"/>
      <c r="G43" s="27"/>
    </row>
    <row r="44" spans="1:7" ht="38.25" customHeight="1">
      <c r="A44" s="36"/>
      <c r="B44" s="31"/>
      <c r="C44" s="34"/>
      <c r="D44" s="26"/>
      <c r="E44" s="26"/>
      <c r="F44" s="26"/>
      <c r="G44" s="27"/>
    </row>
    <row r="45" spans="1:7" ht="38.25" customHeight="1">
      <c r="A45" s="36"/>
      <c r="B45" s="31"/>
      <c r="C45" s="34"/>
      <c r="D45" s="26"/>
      <c r="E45" s="26"/>
      <c r="F45" s="26"/>
      <c r="G45" s="27"/>
    </row>
    <row r="46" spans="1:7" ht="38.25" customHeight="1">
      <c r="A46" s="36"/>
      <c r="B46" s="31"/>
      <c r="C46" s="34"/>
      <c r="D46" s="26"/>
      <c r="E46" s="26"/>
      <c r="F46" s="26"/>
      <c r="G46" s="27"/>
    </row>
    <row r="47" spans="1:7" ht="38.25" customHeight="1">
      <c r="A47" s="36"/>
      <c r="B47" s="31"/>
      <c r="C47" s="34"/>
      <c r="D47" s="26"/>
      <c r="E47" s="26"/>
      <c r="F47" s="26"/>
      <c r="G47" s="27"/>
    </row>
    <row r="48" spans="1:7" ht="38.25" customHeight="1">
      <c r="A48" s="36"/>
      <c r="B48" s="31"/>
      <c r="C48" s="34"/>
      <c r="D48" s="26"/>
      <c r="E48" s="26"/>
      <c r="F48" s="26"/>
      <c r="G48" s="27"/>
    </row>
    <row r="49" spans="1:7" ht="38.25" customHeight="1">
      <c r="A49" s="36"/>
      <c r="B49" s="31"/>
      <c r="C49" s="34"/>
      <c r="D49" s="26"/>
      <c r="E49" s="26"/>
      <c r="F49" s="26"/>
      <c r="G49" s="27"/>
    </row>
    <row r="50" spans="1:7" ht="38.25" customHeight="1">
      <c r="A50" s="36"/>
      <c r="B50" s="31"/>
      <c r="C50" s="34"/>
      <c r="D50" s="26"/>
      <c r="E50" s="26"/>
      <c r="F50" s="26"/>
      <c r="G50" s="27"/>
    </row>
    <row r="51" spans="1:7" ht="38.25" customHeight="1">
      <c r="A51" s="36"/>
      <c r="B51" s="31"/>
      <c r="C51" s="34"/>
      <c r="D51" s="26"/>
      <c r="E51" s="26"/>
      <c r="F51" s="26"/>
      <c r="G51" s="27"/>
    </row>
    <row r="52" spans="1:7" ht="38.25" customHeight="1">
      <c r="A52" s="36"/>
      <c r="B52" s="31"/>
      <c r="C52" s="34"/>
      <c r="D52" s="26"/>
      <c r="E52" s="26"/>
      <c r="F52" s="26"/>
      <c r="G52" s="27"/>
    </row>
    <row r="53" spans="1:7" ht="38.25" customHeight="1">
      <c r="A53" s="36"/>
      <c r="B53" s="31"/>
      <c r="C53" s="34"/>
      <c r="D53" s="26"/>
      <c r="E53" s="26"/>
      <c r="F53" s="26"/>
      <c r="G53" s="27"/>
    </row>
    <row r="54" spans="1:7" ht="38.25" customHeight="1">
      <c r="A54" s="36"/>
      <c r="B54" s="31"/>
      <c r="C54" s="34"/>
      <c r="D54" s="26"/>
      <c r="E54" s="26"/>
      <c r="F54" s="26"/>
      <c r="G54" s="27"/>
    </row>
    <row r="55" spans="1:7" ht="38.25" customHeight="1">
      <c r="A55" s="36"/>
      <c r="B55" s="31"/>
      <c r="C55" s="34"/>
      <c r="D55" s="26"/>
      <c r="E55" s="26"/>
      <c r="F55" s="26"/>
      <c r="G55" s="27"/>
    </row>
    <row r="56" spans="1:7" ht="38.25" customHeight="1">
      <c r="A56" s="36"/>
      <c r="B56" s="31"/>
      <c r="C56" s="34"/>
      <c r="D56" s="26"/>
      <c r="E56" s="26"/>
      <c r="F56" s="26"/>
      <c r="G56" s="27"/>
    </row>
    <row r="57" spans="1:7" ht="38.25" customHeight="1" thickBot="1">
      <c r="A57" s="37"/>
      <c r="B57" s="32"/>
      <c r="C57" s="35"/>
      <c r="D57" s="28"/>
      <c r="E57" s="28"/>
      <c r="F57" s="28"/>
      <c r="G57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showGridLines="0" zoomScale="69" zoomScaleNormal="69" zoomScaleSheetLayoutView="70" zoomScalePageLayoutView="0" workbookViewId="0" topLeftCell="A1">
      <pane ySplit="7" topLeftCell="A8" activePane="bottomLeft" state="frozen"/>
      <selection pane="topLeft" activeCell="H23" sqref="H23:K23"/>
      <selection pane="bottomLeft" activeCell="D11" sqref="D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45</v>
      </c>
      <c r="E5" s="184"/>
      <c r="F5" s="184"/>
      <c r="G5" s="6" t="s">
        <v>10</v>
      </c>
    </row>
    <row r="6" spans="1:7" ht="28.5" customHeight="1" thickBot="1">
      <c r="A6" s="185">
        <v>1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249</v>
      </c>
      <c r="B8" s="13"/>
      <c r="C8" s="14"/>
      <c r="D8" s="15">
        <f>SUM(D9,D11)</f>
        <v>19773000</v>
      </c>
      <c r="E8" s="15">
        <f>SUM(E9,E11)</f>
        <v>20757000</v>
      </c>
      <c r="F8" s="15">
        <f>SUM(D8-E8)</f>
        <v>-984000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19773000</v>
      </c>
      <c r="E9" s="17">
        <f>SUM(E10)</f>
        <v>20757000</v>
      </c>
      <c r="F9" s="17">
        <f>SUM(D9-E9)</f>
        <v>-984000</v>
      </c>
      <c r="G9" s="18"/>
    </row>
    <row r="10" spans="1:7" ht="38.25" customHeight="1">
      <c r="A10" s="36"/>
      <c r="B10" s="30"/>
      <c r="C10" s="10" t="s">
        <v>43</v>
      </c>
      <c r="D10" s="17">
        <v>19773000</v>
      </c>
      <c r="E10" s="17">
        <v>20757000</v>
      </c>
      <c r="F10" s="17">
        <f>SUM(D10-E10)</f>
        <v>-984000</v>
      </c>
      <c r="G10" s="18" t="s">
        <v>45</v>
      </c>
    </row>
    <row r="11" spans="1:7" ht="38.25" customHeight="1">
      <c r="A11" s="36"/>
      <c r="B11" s="30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="59" zoomScaleNormal="59" zoomScaleSheetLayoutView="70" zoomScalePageLayoutView="0" workbookViewId="0" topLeftCell="A1">
      <pane ySplit="7" topLeftCell="A40" activePane="bottomLeft" state="frozen"/>
      <selection pane="topLeft" activeCell="H23" sqref="H23:K23"/>
      <selection pane="bottomLeft" activeCell="C49" sqref="C49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45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249</v>
      </c>
      <c r="B8" s="13"/>
      <c r="C8" s="14"/>
      <c r="D8" s="15">
        <f>SUM(D9,D29,D38)</f>
        <v>19773000</v>
      </c>
      <c r="E8" s="15">
        <f>SUM(E9,E29,E38)</f>
        <v>20757000</v>
      </c>
      <c r="F8" s="15">
        <f>SUM(D8-E8)</f>
        <v>-984000</v>
      </c>
      <c r="G8" s="16"/>
    </row>
    <row r="9" spans="1:7" ht="38.25" customHeight="1">
      <c r="A9" s="41"/>
      <c r="B9" s="11" t="s">
        <v>11</v>
      </c>
      <c r="C9" s="10"/>
      <c r="D9" s="17">
        <f>SUM(D10,D15,D24,D28)</f>
        <v>14890000</v>
      </c>
      <c r="E9" s="17">
        <f>SUM(E10,E15,E24,E28)</f>
        <v>16382000</v>
      </c>
      <c r="F9" s="17">
        <f aca="true" t="shared" si="0" ref="F9:F46">SUM(D9-E9)</f>
        <v>-1492000</v>
      </c>
      <c r="G9" s="18"/>
    </row>
    <row r="10" spans="1:7" ht="38.25" customHeight="1">
      <c r="A10" s="36"/>
      <c r="B10" s="30"/>
      <c r="C10" s="10" t="s">
        <v>223</v>
      </c>
      <c r="D10" s="17">
        <f>SUM(D11:D14)</f>
        <v>7675000</v>
      </c>
      <c r="E10" s="17">
        <f>SUM(E11:E14)</f>
        <v>8467000</v>
      </c>
      <c r="F10" s="17">
        <f t="shared" si="0"/>
        <v>-792000</v>
      </c>
      <c r="G10" s="18"/>
    </row>
    <row r="11" spans="1:7" ht="38.25" customHeight="1">
      <c r="A11" s="36"/>
      <c r="B11" s="31"/>
      <c r="C11" s="33"/>
      <c r="D11" s="17">
        <v>7495000</v>
      </c>
      <c r="E11" s="17">
        <v>8287000</v>
      </c>
      <c r="F11" s="17">
        <f t="shared" si="0"/>
        <v>-792000</v>
      </c>
      <c r="G11" s="18" t="s">
        <v>438</v>
      </c>
    </row>
    <row r="12" spans="1:7" ht="38.25" customHeight="1" hidden="1">
      <c r="A12" s="36"/>
      <c r="B12" s="31"/>
      <c r="C12" s="34"/>
      <c r="D12" s="17"/>
      <c r="E12" s="17"/>
      <c r="F12" s="17">
        <f t="shared" si="0"/>
        <v>0</v>
      </c>
      <c r="G12" s="18" t="s">
        <v>13</v>
      </c>
    </row>
    <row r="13" spans="1:7" ht="38.25" customHeight="1" hidden="1">
      <c r="A13" s="36"/>
      <c r="B13" s="31"/>
      <c r="C13" s="34"/>
      <c r="D13" s="17"/>
      <c r="E13" s="17"/>
      <c r="F13" s="17">
        <f t="shared" si="0"/>
        <v>0</v>
      </c>
      <c r="G13" s="18" t="s">
        <v>14</v>
      </c>
    </row>
    <row r="14" spans="1:7" ht="38.25" customHeight="1">
      <c r="A14" s="36"/>
      <c r="B14" s="31"/>
      <c r="C14" s="40"/>
      <c r="D14" s="17">
        <v>180000</v>
      </c>
      <c r="E14" s="17">
        <v>180000</v>
      </c>
      <c r="F14" s="17">
        <f t="shared" si="0"/>
        <v>0</v>
      </c>
      <c r="G14" s="18" t="s">
        <v>15</v>
      </c>
    </row>
    <row r="15" spans="1:7" ht="38.25" customHeight="1">
      <c r="A15" s="36"/>
      <c r="B15" s="31"/>
      <c r="C15" s="10" t="s">
        <v>199</v>
      </c>
      <c r="D15" s="17">
        <f>SUM(D16:D23)</f>
        <v>4321000</v>
      </c>
      <c r="E15" s="17">
        <f>SUM(E16:E23)</f>
        <v>4588000</v>
      </c>
      <c r="F15" s="17">
        <f t="shared" si="0"/>
        <v>-267000</v>
      </c>
      <c r="G15" s="18"/>
    </row>
    <row r="16" spans="1:7" ht="38.25" customHeight="1">
      <c r="A16" s="36"/>
      <c r="B16" s="31"/>
      <c r="C16" s="33"/>
      <c r="D16" s="17">
        <v>0</v>
      </c>
      <c r="E16" s="17">
        <v>0</v>
      </c>
      <c r="F16" s="17">
        <f t="shared" si="0"/>
        <v>0</v>
      </c>
      <c r="G16" s="18" t="s">
        <v>34</v>
      </c>
    </row>
    <row r="17" spans="1:7" ht="38.25" customHeight="1">
      <c r="A17" s="36"/>
      <c r="B17" s="31"/>
      <c r="C17" s="34"/>
      <c r="D17" s="17">
        <v>300000</v>
      </c>
      <c r="E17" s="17">
        <v>420000</v>
      </c>
      <c r="F17" s="17">
        <f t="shared" si="0"/>
        <v>-120000</v>
      </c>
      <c r="G17" s="18" t="s">
        <v>17</v>
      </c>
    </row>
    <row r="18" spans="1:7" ht="38.25" customHeight="1">
      <c r="A18" s="36"/>
      <c r="B18" s="31"/>
      <c r="C18" s="34"/>
      <c r="D18" s="17">
        <v>1657000</v>
      </c>
      <c r="E18" s="17">
        <v>1809000</v>
      </c>
      <c r="F18" s="17">
        <f t="shared" si="0"/>
        <v>-152000</v>
      </c>
      <c r="G18" s="18" t="s">
        <v>18</v>
      </c>
    </row>
    <row r="19" spans="1:7" ht="38.25" customHeight="1">
      <c r="A19" s="36"/>
      <c r="B19" s="31"/>
      <c r="C19" s="45"/>
      <c r="D19" s="17">
        <v>1104000</v>
      </c>
      <c r="E19" s="17">
        <v>1234000</v>
      </c>
      <c r="F19" s="17">
        <f t="shared" si="0"/>
        <v>-130000</v>
      </c>
      <c r="G19" s="18" t="s">
        <v>19</v>
      </c>
    </row>
    <row r="20" spans="1:7" ht="38.25" customHeight="1">
      <c r="A20" s="36"/>
      <c r="B20" s="31"/>
      <c r="C20" s="45"/>
      <c r="D20" s="17">
        <v>199000</v>
      </c>
      <c r="E20" s="17">
        <v>245000</v>
      </c>
      <c r="F20" s="17">
        <f t="shared" si="0"/>
        <v>-46000</v>
      </c>
      <c r="G20" s="18" t="s">
        <v>20</v>
      </c>
    </row>
    <row r="21" spans="1:7" ht="38.25" customHeight="1">
      <c r="A21" s="36"/>
      <c r="B21" s="31"/>
      <c r="C21" s="34"/>
      <c r="D21" s="17">
        <v>314000</v>
      </c>
      <c r="E21" s="17">
        <v>346000</v>
      </c>
      <c r="F21" s="17">
        <f t="shared" si="0"/>
        <v>-32000</v>
      </c>
      <c r="G21" s="18" t="s">
        <v>21</v>
      </c>
    </row>
    <row r="22" spans="1:7" ht="38.25" customHeight="1">
      <c r="A22" s="36"/>
      <c r="B22" s="31"/>
      <c r="C22" s="34"/>
      <c r="D22" s="17">
        <v>360000</v>
      </c>
      <c r="E22" s="17">
        <v>360000</v>
      </c>
      <c r="F22" s="17">
        <f t="shared" si="0"/>
        <v>0</v>
      </c>
      <c r="G22" s="18" t="s">
        <v>22</v>
      </c>
    </row>
    <row r="23" spans="1:7" ht="38.25" customHeight="1">
      <c r="A23" s="36"/>
      <c r="B23" s="31"/>
      <c r="C23" s="39"/>
      <c r="D23" s="17">
        <v>387000</v>
      </c>
      <c r="E23" s="17">
        <v>174000</v>
      </c>
      <c r="F23" s="17">
        <f t="shared" si="0"/>
        <v>213000</v>
      </c>
      <c r="G23" s="18" t="s">
        <v>442</v>
      </c>
    </row>
    <row r="24" spans="1:7" ht="38.25" customHeight="1">
      <c r="A24" s="36"/>
      <c r="B24" s="31"/>
      <c r="C24" s="10" t="s">
        <v>200</v>
      </c>
      <c r="D24" s="17">
        <f>SUM(D25:D27)</f>
        <v>1867000</v>
      </c>
      <c r="E24" s="17">
        <f>SUM(E25:E27)</f>
        <v>2191000</v>
      </c>
      <c r="F24" s="17">
        <f t="shared" si="0"/>
        <v>-324000</v>
      </c>
      <c r="G24" s="18"/>
    </row>
    <row r="25" spans="1:7" ht="38.25" customHeight="1">
      <c r="A25" s="36"/>
      <c r="B25" s="31"/>
      <c r="C25" s="33"/>
      <c r="D25" s="17">
        <v>1766000</v>
      </c>
      <c r="E25" s="17">
        <v>1960000</v>
      </c>
      <c r="F25" s="17">
        <f t="shared" si="0"/>
        <v>-194000</v>
      </c>
      <c r="G25" s="18" t="s">
        <v>24</v>
      </c>
    </row>
    <row r="26" spans="1:7" ht="38.25" customHeight="1">
      <c r="A26" s="36"/>
      <c r="B26" s="31"/>
      <c r="C26" s="34"/>
      <c r="D26" s="17">
        <v>71000</v>
      </c>
      <c r="E26" s="17">
        <v>77000</v>
      </c>
      <c r="F26" s="17">
        <f t="shared" si="0"/>
        <v>-6000</v>
      </c>
      <c r="G26" s="18" t="s">
        <v>88</v>
      </c>
    </row>
    <row r="27" spans="1:7" ht="38.25" customHeight="1">
      <c r="A27" s="36"/>
      <c r="B27" s="31"/>
      <c r="C27" s="40"/>
      <c r="D27" s="17">
        <v>30000</v>
      </c>
      <c r="E27" s="17">
        <v>154000</v>
      </c>
      <c r="F27" s="17">
        <f t="shared" si="0"/>
        <v>-124000</v>
      </c>
      <c r="G27" s="18" t="s">
        <v>25</v>
      </c>
    </row>
    <row r="28" spans="1:7" ht="38.25" customHeight="1">
      <c r="A28" s="36"/>
      <c r="B28" s="38"/>
      <c r="C28" s="10" t="s">
        <v>250</v>
      </c>
      <c r="D28" s="17">
        <v>1027000</v>
      </c>
      <c r="E28" s="17">
        <v>1136000</v>
      </c>
      <c r="F28" s="17">
        <f t="shared" si="0"/>
        <v>-109000</v>
      </c>
      <c r="G28" s="18" t="s">
        <v>251</v>
      </c>
    </row>
    <row r="29" spans="1:7" ht="38.25" customHeight="1">
      <c r="A29" s="36"/>
      <c r="B29" s="11" t="s">
        <v>252</v>
      </c>
      <c r="C29" s="10"/>
      <c r="D29" s="17">
        <f>D30+D31+D32+D34+D35</f>
        <v>397000</v>
      </c>
      <c r="E29" s="17">
        <f>E30+E31+E32+E34+E35</f>
        <v>213000</v>
      </c>
      <c r="F29" s="17">
        <f>SUM(D29-E29)</f>
        <v>184000</v>
      </c>
      <c r="G29" s="18"/>
    </row>
    <row r="30" spans="1:7" ht="38.25" customHeight="1">
      <c r="A30" s="36"/>
      <c r="B30" s="31"/>
      <c r="C30" s="10" t="s">
        <v>568</v>
      </c>
      <c r="D30" s="17">
        <v>60000</v>
      </c>
      <c r="E30" s="17">
        <v>30000</v>
      </c>
      <c r="F30" s="17">
        <f t="shared" si="0"/>
        <v>30000</v>
      </c>
      <c r="G30" s="18" t="s">
        <v>569</v>
      </c>
    </row>
    <row r="31" spans="1:7" ht="38.25" customHeight="1">
      <c r="A31" s="36"/>
      <c r="B31" s="31"/>
      <c r="C31" s="10" t="s">
        <v>226</v>
      </c>
      <c r="D31" s="17">
        <v>274000</v>
      </c>
      <c r="E31" s="17">
        <v>150000</v>
      </c>
      <c r="F31" s="17">
        <f t="shared" si="0"/>
        <v>124000</v>
      </c>
      <c r="G31" s="18" t="s">
        <v>254</v>
      </c>
    </row>
    <row r="32" spans="1:7" ht="38.25" customHeight="1">
      <c r="A32" s="36"/>
      <c r="B32" s="31"/>
      <c r="C32" s="10" t="s">
        <v>232</v>
      </c>
      <c r="D32" s="17">
        <v>25000</v>
      </c>
      <c r="E32" s="17">
        <v>9000</v>
      </c>
      <c r="F32" s="17">
        <f t="shared" si="0"/>
        <v>16000</v>
      </c>
      <c r="G32" s="18"/>
    </row>
    <row r="33" spans="1:7" ht="38.25" customHeight="1" hidden="1">
      <c r="A33" s="36"/>
      <c r="B33" s="31"/>
      <c r="C33" s="40"/>
      <c r="D33" s="17"/>
      <c r="E33" s="17"/>
      <c r="F33" s="17">
        <f t="shared" si="0"/>
        <v>0</v>
      </c>
      <c r="G33" s="18" t="s">
        <v>255</v>
      </c>
    </row>
    <row r="34" spans="1:7" ht="38.25" customHeight="1">
      <c r="A34" s="36"/>
      <c r="B34" s="31"/>
      <c r="C34" s="10" t="s">
        <v>571</v>
      </c>
      <c r="D34" s="17">
        <v>25000</v>
      </c>
      <c r="E34" s="17">
        <v>11000</v>
      </c>
      <c r="F34" s="17">
        <f t="shared" si="0"/>
        <v>14000</v>
      </c>
      <c r="G34" s="18" t="s">
        <v>256</v>
      </c>
    </row>
    <row r="35" spans="1:7" ht="38.25" customHeight="1" thickBot="1">
      <c r="A35" s="37"/>
      <c r="B35" s="32"/>
      <c r="C35" s="21" t="s">
        <v>570</v>
      </c>
      <c r="D35" s="22">
        <f>SUM(D36:D37)</f>
        <v>13000</v>
      </c>
      <c r="E35" s="22">
        <f>SUM(E36:E37)</f>
        <v>13000</v>
      </c>
      <c r="F35" s="22">
        <f t="shared" si="0"/>
        <v>0</v>
      </c>
      <c r="G35" s="23"/>
    </row>
    <row r="36" spans="1:7" ht="38.25" customHeight="1">
      <c r="A36" s="36"/>
      <c r="B36" s="31"/>
      <c r="C36" s="34"/>
      <c r="D36" s="43">
        <v>8000</v>
      </c>
      <c r="E36" s="43">
        <v>8000</v>
      </c>
      <c r="F36" s="43">
        <f t="shared" si="0"/>
        <v>0</v>
      </c>
      <c r="G36" s="44" t="s">
        <v>257</v>
      </c>
    </row>
    <row r="37" spans="1:7" ht="38.25" customHeight="1">
      <c r="A37" s="36"/>
      <c r="B37" s="38"/>
      <c r="C37" s="40"/>
      <c r="D37" s="17">
        <v>5000</v>
      </c>
      <c r="E37" s="17">
        <v>5000</v>
      </c>
      <c r="F37" s="17">
        <f t="shared" si="0"/>
        <v>0</v>
      </c>
      <c r="G37" s="18" t="s">
        <v>258</v>
      </c>
    </row>
    <row r="38" spans="1:7" ht="38.25" customHeight="1">
      <c r="A38" s="36"/>
      <c r="B38" s="11" t="s">
        <v>259</v>
      </c>
      <c r="C38" s="10"/>
      <c r="D38" s="17">
        <f>SUM(D39:D47)</f>
        <v>4486000</v>
      </c>
      <c r="E38" s="17">
        <f>SUM(E39:E47)</f>
        <v>4162000</v>
      </c>
      <c r="F38" s="17">
        <f t="shared" si="0"/>
        <v>324000</v>
      </c>
      <c r="G38" s="18"/>
    </row>
    <row r="39" spans="1:7" ht="38.25" customHeight="1">
      <c r="A39" s="48"/>
      <c r="B39" s="31"/>
      <c r="C39" s="40" t="s">
        <v>435</v>
      </c>
      <c r="D39" s="43">
        <v>10000</v>
      </c>
      <c r="E39" s="43">
        <v>2000</v>
      </c>
      <c r="F39" s="43">
        <f t="shared" si="0"/>
        <v>8000</v>
      </c>
      <c r="G39" s="44" t="s">
        <v>260</v>
      </c>
    </row>
    <row r="40" spans="1:7" ht="38.25" customHeight="1">
      <c r="A40" s="36"/>
      <c r="B40" s="31"/>
      <c r="C40" s="10" t="s">
        <v>201</v>
      </c>
      <c r="D40" s="17">
        <v>290000</v>
      </c>
      <c r="E40" s="17">
        <v>150000</v>
      </c>
      <c r="F40" s="17">
        <f t="shared" si="0"/>
        <v>140000</v>
      </c>
      <c r="G40" s="18" t="s">
        <v>619</v>
      </c>
    </row>
    <row r="41" spans="1:7" ht="38.25" customHeight="1">
      <c r="A41" s="36"/>
      <c r="B41" s="31"/>
      <c r="C41" s="10" t="s">
        <v>235</v>
      </c>
      <c r="D41" s="17">
        <v>193000</v>
      </c>
      <c r="E41" s="17">
        <v>181000</v>
      </c>
      <c r="F41" s="17">
        <f t="shared" si="0"/>
        <v>12000</v>
      </c>
      <c r="G41" s="18" t="s">
        <v>262</v>
      </c>
    </row>
    <row r="42" spans="1:7" ht="38.25" customHeight="1">
      <c r="A42" s="36"/>
      <c r="B42" s="31"/>
      <c r="C42" s="10" t="s">
        <v>236</v>
      </c>
      <c r="D42" s="17">
        <v>147000</v>
      </c>
      <c r="E42" s="17">
        <v>147000</v>
      </c>
      <c r="F42" s="17">
        <f t="shared" si="0"/>
        <v>0</v>
      </c>
      <c r="G42" s="18" t="s">
        <v>263</v>
      </c>
    </row>
    <row r="43" spans="1:7" ht="38.25" customHeight="1">
      <c r="A43" s="36"/>
      <c r="B43" s="31"/>
      <c r="C43" s="10" t="s">
        <v>237</v>
      </c>
      <c r="D43" s="17">
        <v>300000</v>
      </c>
      <c r="E43" s="17">
        <v>81000</v>
      </c>
      <c r="F43" s="17">
        <f t="shared" si="0"/>
        <v>219000</v>
      </c>
      <c r="G43" s="18" t="s">
        <v>264</v>
      </c>
    </row>
    <row r="44" spans="1:7" ht="38.25" customHeight="1">
      <c r="A44" s="36"/>
      <c r="B44" s="31"/>
      <c r="C44" s="10" t="s">
        <v>205</v>
      </c>
      <c r="D44" s="17">
        <v>94000</v>
      </c>
      <c r="E44" s="17">
        <v>94000</v>
      </c>
      <c r="F44" s="17">
        <f t="shared" si="0"/>
        <v>0</v>
      </c>
      <c r="G44" s="18" t="s">
        <v>265</v>
      </c>
    </row>
    <row r="45" spans="1:7" ht="38.25" customHeight="1">
      <c r="A45" s="36"/>
      <c r="B45" s="31"/>
      <c r="C45" s="10" t="s">
        <v>436</v>
      </c>
      <c r="D45" s="17">
        <v>1794000</v>
      </c>
      <c r="E45" s="17">
        <v>1887000</v>
      </c>
      <c r="F45" s="17">
        <f t="shared" si="0"/>
        <v>-93000</v>
      </c>
      <c r="G45" s="18" t="s">
        <v>266</v>
      </c>
    </row>
    <row r="46" spans="1:7" ht="38.25" customHeight="1">
      <c r="A46" s="36"/>
      <c r="B46" s="31"/>
      <c r="C46" s="10" t="s">
        <v>437</v>
      </c>
      <c r="D46" s="17">
        <v>1658000</v>
      </c>
      <c r="E46" s="17">
        <v>1620000</v>
      </c>
      <c r="F46" s="17">
        <f t="shared" si="0"/>
        <v>38000</v>
      </c>
      <c r="G46" s="18" t="s">
        <v>267</v>
      </c>
    </row>
    <row r="47" spans="1:7" ht="38.25" customHeight="1">
      <c r="A47" s="36"/>
      <c r="B47" s="31"/>
      <c r="C47" s="42"/>
      <c r="D47" s="24"/>
      <c r="E47" s="24"/>
      <c r="F47" s="24"/>
      <c r="G47" s="25"/>
    </row>
    <row r="48" spans="1:7" ht="38.25" customHeight="1">
      <c r="A48" s="36"/>
      <c r="B48" s="31"/>
      <c r="C48" s="34"/>
      <c r="D48" s="26"/>
      <c r="E48" s="26"/>
      <c r="F48" s="26"/>
      <c r="G48" s="27"/>
    </row>
    <row r="49" spans="1:7" ht="38.25" customHeight="1">
      <c r="A49" s="36"/>
      <c r="B49" s="31"/>
      <c r="C49" s="34"/>
      <c r="D49" s="26"/>
      <c r="E49" s="26"/>
      <c r="F49" s="26"/>
      <c r="G49" s="27"/>
    </row>
    <row r="50" spans="1:7" ht="38.25" customHeight="1">
      <c r="A50" s="36"/>
      <c r="B50" s="31"/>
      <c r="C50" s="34"/>
      <c r="D50" s="26"/>
      <c r="E50" s="26"/>
      <c r="F50" s="26"/>
      <c r="G50" s="27"/>
    </row>
    <row r="51" spans="1:7" ht="38.25" customHeight="1">
      <c r="A51" s="36"/>
      <c r="B51" s="31"/>
      <c r="C51" s="34"/>
      <c r="D51" s="26"/>
      <c r="E51" s="26"/>
      <c r="F51" s="26"/>
      <c r="G51" s="27"/>
    </row>
    <row r="52" spans="1:7" ht="38.25" customHeight="1">
      <c r="A52" s="36"/>
      <c r="B52" s="31"/>
      <c r="C52" s="34"/>
      <c r="D52" s="26"/>
      <c r="E52" s="26"/>
      <c r="F52" s="26"/>
      <c r="G52" s="27"/>
    </row>
    <row r="53" spans="1:7" ht="38.25" customHeight="1">
      <c r="A53" s="36"/>
      <c r="B53" s="31"/>
      <c r="C53" s="34"/>
      <c r="D53" s="26"/>
      <c r="E53" s="26"/>
      <c r="F53" s="26"/>
      <c r="G53" s="27"/>
    </row>
    <row r="54" spans="1:7" ht="38.25" customHeight="1">
      <c r="A54" s="36"/>
      <c r="B54" s="31"/>
      <c r="C54" s="34"/>
      <c r="D54" s="26"/>
      <c r="E54" s="26"/>
      <c r="F54" s="26"/>
      <c r="G54" s="27"/>
    </row>
    <row r="55" spans="1:7" ht="38.25" customHeight="1">
      <c r="A55" s="36"/>
      <c r="B55" s="31"/>
      <c r="C55" s="34"/>
      <c r="D55" s="26"/>
      <c r="E55" s="26"/>
      <c r="F55" s="26"/>
      <c r="G55" s="27"/>
    </row>
    <row r="56" spans="1:7" ht="38.25" customHeight="1">
      <c r="A56" s="36"/>
      <c r="B56" s="31"/>
      <c r="C56" s="34"/>
      <c r="D56" s="26"/>
      <c r="E56" s="26"/>
      <c r="F56" s="26"/>
      <c r="G56" s="27"/>
    </row>
    <row r="57" spans="1:7" ht="38.25" customHeight="1">
      <c r="A57" s="36"/>
      <c r="B57" s="31"/>
      <c r="C57" s="34"/>
      <c r="D57" s="26"/>
      <c r="E57" s="26"/>
      <c r="F57" s="26"/>
      <c r="G57" s="27"/>
    </row>
    <row r="58" spans="1:7" ht="38.25" customHeight="1">
      <c r="A58" s="36"/>
      <c r="B58" s="31"/>
      <c r="C58" s="34"/>
      <c r="D58" s="26"/>
      <c r="E58" s="26"/>
      <c r="F58" s="26"/>
      <c r="G58" s="27"/>
    </row>
    <row r="59" spans="1:7" ht="38.25" customHeight="1">
      <c r="A59" s="36"/>
      <c r="B59" s="31"/>
      <c r="C59" s="34"/>
      <c r="D59" s="26"/>
      <c r="E59" s="26"/>
      <c r="F59" s="26"/>
      <c r="G59" s="27"/>
    </row>
    <row r="60" spans="1:7" ht="38.25" customHeight="1" thickBot="1">
      <c r="A60" s="37"/>
      <c r="B60" s="32"/>
      <c r="C60" s="35"/>
      <c r="D60" s="28"/>
      <c r="E60" s="28"/>
      <c r="F60" s="28"/>
      <c r="G60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9"/>
  <sheetViews>
    <sheetView zoomScalePageLayoutView="0" workbookViewId="0" topLeftCell="A9">
      <selection activeCell="A1" sqref="A1:S3"/>
    </sheetView>
  </sheetViews>
  <sheetFormatPr defaultColWidth="9.00390625" defaultRowHeight="13.5"/>
  <cols>
    <col min="1" max="7" width="6.875" style="97" customWidth="1"/>
    <col min="8" max="19" width="6.50390625" style="97" customWidth="1"/>
    <col min="20" max="16384" width="9.00390625" style="97" customWidth="1"/>
  </cols>
  <sheetData>
    <row r="1" spans="1:19" ht="17.25">
      <c r="A1" s="116" t="s">
        <v>661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7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7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8:19" ht="17.25">
      <c r="R4" s="117" t="s">
        <v>10</v>
      </c>
      <c r="S4" s="117"/>
    </row>
    <row r="5" spans="8:19" ht="18" thickBot="1">
      <c r="H5" s="98"/>
      <c r="R5" s="118"/>
      <c r="S5" s="118"/>
    </row>
    <row r="6" spans="1:19" ht="23.25" customHeight="1" thickBot="1">
      <c r="A6" s="119" t="s">
        <v>392</v>
      </c>
      <c r="B6" s="120"/>
      <c r="C6" s="120"/>
      <c r="D6" s="120"/>
      <c r="E6" s="120"/>
      <c r="F6" s="120"/>
      <c r="G6" s="120"/>
      <c r="H6" s="119" t="s">
        <v>406</v>
      </c>
      <c r="I6" s="120"/>
      <c r="J6" s="120"/>
      <c r="K6" s="121"/>
      <c r="L6" s="119" t="s">
        <v>4</v>
      </c>
      <c r="M6" s="120"/>
      <c r="N6" s="120"/>
      <c r="O6" s="121"/>
      <c r="P6" s="119" t="s">
        <v>407</v>
      </c>
      <c r="Q6" s="120"/>
      <c r="R6" s="120"/>
      <c r="S6" s="121"/>
    </row>
    <row r="7" spans="1:19" ht="27.75" customHeight="1">
      <c r="A7" s="122" t="s">
        <v>410</v>
      </c>
      <c r="B7" s="123"/>
      <c r="C7" s="123"/>
      <c r="D7" s="123"/>
      <c r="E7" s="123"/>
      <c r="F7" s="123"/>
      <c r="G7" s="123"/>
      <c r="H7" s="124"/>
      <c r="I7" s="124"/>
      <c r="J7" s="124"/>
      <c r="K7" s="124"/>
      <c r="L7" s="124"/>
      <c r="M7" s="124"/>
      <c r="N7" s="124"/>
      <c r="O7" s="124"/>
      <c r="P7" s="125"/>
      <c r="Q7" s="125"/>
      <c r="R7" s="125"/>
      <c r="S7" s="126"/>
    </row>
    <row r="8" spans="1:19" ht="27.75" customHeight="1">
      <c r="A8" s="127" t="s">
        <v>408</v>
      </c>
      <c r="B8" s="128"/>
      <c r="C8" s="128"/>
      <c r="D8" s="128"/>
      <c r="E8" s="128"/>
      <c r="F8" s="128"/>
      <c r="G8" s="128"/>
      <c r="H8" s="129">
        <v>3489000</v>
      </c>
      <c r="I8" s="129"/>
      <c r="J8" s="129"/>
      <c r="K8" s="129"/>
      <c r="L8" s="129">
        <v>2869000</v>
      </c>
      <c r="M8" s="129"/>
      <c r="N8" s="129"/>
      <c r="O8" s="129"/>
      <c r="P8" s="130">
        <f>SUM(H8-L8)</f>
        <v>620000</v>
      </c>
      <c r="Q8" s="130"/>
      <c r="R8" s="130"/>
      <c r="S8" s="131"/>
    </row>
    <row r="9" spans="1:19" ht="27.75" customHeight="1">
      <c r="A9" s="127" t="s">
        <v>409</v>
      </c>
      <c r="B9" s="128"/>
      <c r="C9" s="128"/>
      <c r="D9" s="128"/>
      <c r="E9" s="128"/>
      <c r="F9" s="128"/>
      <c r="G9" s="128"/>
      <c r="H9" s="129">
        <v>1411000</v>
      </c>
      <c r="I9" s="129"/>
      <c r="J9" s="129"/>
      <c r="K9" s="129"/>
      <c r="L9" s="129">
        <v>675000</v>
      </c>
      <c r="M9" s="129"/>
      <c r="N9" s="129"/>
      <c r="O9" s="129"/>
      <c r="P9" s="130">
        <f>SUM(H9-L9)</f>
        <v>736000</v>
      </c>
      <c r="Q9" s="130"/>
      <c r="R9" s="130"/>
      <c r="S9" s="131"/>
    </row>
    <row r="10" spans="1:19" ht="27.75" customHeight="1">
      <c r="A10" s="132" t="s">
        <v>509</v>
      </c>
      <c r="B10" s="133"/>
      <c r="C10" s="133"/>
      <c r="D10" s="133"/>
      <c r="E10" s="133"/>
      <c r="F10" s="133"/>
      <c r="G10" s="133"/>
      <c r="H10" s="134">
        <v>680000</v>
      </c>
      <c r="I10" s="134"/>
      <c r="J10" s="134"/>
      <c r="K10" s="134"/>
      <c r="L10" s="134">
        <v>680000</v>
      </c>
      <c r="M10" s="134"/>
      <c r="N10" s="134"/>
      <c r="O10" s="134"/>
      <c r="P10" s="135">
        <f>SUM(H10-L10)</f>
        <v>0</v>
      </c>
      <c r="Q10" s="135"/>
      <c r="R10" s="135"/>
      <c r="S10" s="136"/>
    </row>
    <row r="11" spans="1:19" ht="27.75" customHeight="1">
      <c r="A11" s="137" t="s">
        <v>393</v>
      </c>
      <c r="B11" s="138"/>
      <c r="C11" s="138"/>
      <c r="D11" s="138"/>
      <c r="E11" s="138"/>
      <c r="F11" s="138"/>
      <c r="G11" s="139"/>
      <c r="H11" s="134">
        <f>SUM(H8:K10)</f>
        <v>5580000</v>
      </c>
      <c r="I11" s="134"/>
      <c r="J11" s="134"/>
      <c r="K11" s="134"/>
      <c r="L11" s="134">
        <f>SUM(L8:O10)</f>
        <v>4224000</v>
      </c>
      <c r="M11" s="134"/>
      <c r="N11" s="134"/>
      <c r="O11" s="134"/>
      <c r="P11" s="135">
        <f>SUM(H11-L11)</f>
        <v>1356000</v>
      </c>
      <c r="Q11" s="135"/>
      <c r="R11" s="135"/>
      <c r="S11" s="136"/>
    </row>
    <row r="12" spans="1:19" ht="27.75" customHeight="1">
      <c r="A12" s="140" t="s">
        <v>411</v>
      </c>
      <c r="B12" s="141"/>
      <c r="C12" s="141"/>
      <c r="D12" s="141"/>
      <c r="E12" s="141"/>
      <c r="F12" s="141"/>
      <c r="G12" s="141"/>
      <c r="H12" s="142"/>
      <c r="I12" s="142"/>
      <c r="J12" s="142"/>
      <c r="K12" s="142"/>
      <c r="L12" s="142"/>
      <c r="M12" s="142"/>
      <c r="N12" s="142"/>
      <c r="O12" s="142"/>
      <c r="P12" s="143"/>
      <c r="Q12" s="143"/>
      <c r="R12" s="143"/>
      <c r="S12" s="144"/>
    </row>
    <row r="13" spans="1:19" ht="27.75" customHeight="1">
      <c r="A13" s="127" t="s">
        <v>412</v>
      </c>
      <c r="B13" s="128"/>
      <c r="C13" s="128"/>
      <c r="D13" s="128"/>
      <c r="E13" s="128"/>
      <c r="F13" s="128"/>
      <c r="G13" s="128"/>
      <c r="H13" s="129">
        <v>10315000</v>
      </c>
      <c r="I13" s="129"/>
      <c r="J13" s="129"/>
      <c r="K13" s="129"/>
      <c r="L13" s="129">
        <v>9476000</v>
      </c>
      <c r="M13" s="129"/>
      <c r="N13" s="129"/>
      <c r="O13" s="129"/>
      <c r="P13" s="130">
        <f>SUM(H13-L13)</f>
        <v>839000</v>
      </c>
      <c r="Q13" s="130"/>
      <c r="R13" s="130"/>
      <c r="S13" s="131"/>
    </row>
    <row r="14" spans="1:19" ht="27.75" customHeight="1">
      <c r="A14" s="127" t="s">
        <v>413</v>
      </c>
      <c r="B14" s="128"/>
      <c r="C14" s="128"/>
      <c r="D14" s="128"/>
      <c r="E14" s="128"/>
      <c r="F14" s="128"/>
      <c r="G14" s="128"/>
      <c r="H14" s="129">
        <v>40384000</v>
      </c>
      <c r="I14" s="129"/>
      <c r="J14" s="129"/>
      <c r="K14" s="129"/>
      <c r="L14" s="129">
        <v>41023000</v>
      </c>
      <c r="M14" s="129"/>
      <c r="N14" s="129"/>
      <c r="O14" s="129"/>
      <c r="P14" s="130">
        <f>SUM(H14-L14)</f>
        <v>-639000</v>
      </c>
      <c r="Q14" s="130"/>
      <c r="R14" s="130"/>
      <c r="S14" s="131"/>
    </row>
    <row r="15" spans="1:19" ht="27.75" customHeight="1">
      <c r="A15" s="127" t="s">
        <v>414</v>
      </c>
      <c r="B15" s="128"/>
      <c r="C15" s="128"/>
      <c r="D15" s="128"/>
      <c r="E15" s="128"/>
      <c r="F15" s="128"/>
      <c r="G15" s="128"/>
      <c r="H15" s="129">
        <v>12402000</v>
      </c>
      <c r="I15" s="129"/>
      <c r="J15" s="129"/>
      <c r="K15" s="129"/>
      <c r="L15" s="129">
        <v>12567000</v>
      </c>
      <c r="M15" s="129"/>
      <c r="N15" s="129"/>
      <c r="O15" s="129"/>
      <c r="P15" s="130">
        <f>SUM(H15-L15)</f>
        <v>-165000</v>
      </c>
      <c r="Q15" s="130"/>
      <c r="R15" s="130"/>
      <c r="S15" s="131"/>
    </row>
    <row r="16" spans="1:19" ht="27.75" customHeight="1">
      <c r="A16" s="145" t="s">
        <v>393</v>
      </c>
      <c r="B16" s="146"/>
      <c r="C16" s="146"/>
      <c r="D16" s="146"/>
      <c r="E16" s="146"/>
      <c r="F16" s="146"/>
      <c r="G16" s="147"/>
      <c r="H16" s="148">
        <f>SUM(H13:K15)</f>
        <v>63101000</v>
      </c>
      <c r="I16" s="149"/>
      <c r="J16" s="149"/>
      <c r="K16" s="150"/>
      <c r="L16" s="148">
        <f>SUM(L13:O15)</f>
        <v>63066000</v>
      </c>
      <c r="M16" s="149"/>
      <c r="N16" s="149"/>
      <c r="O16" s="150"/>
      <c r="P16" s="148">
        <f>SUM(H16-L16)</f>
        <v>35000</v>
      </c>
      <c r="Q16" s="149"/>
      <c r="R16" s="149"/>
      <c r="S16" s="150"/>
    </row>
    <row r="17" spans="1:19" ht="27.75" customHeight="1">
      <c r="A17" s="151" t="s">
        <v>415</v>
      </c>
      <c r="B17" s="152"/>
      <c r="C17" s="152"/>
      <c r="D17" s="152"/>
      <c r="E17" s="152"/>
      <c r="F17" s="152"/>
      <c r="G17" s="152"/>
      <c r="H17" s="153"/>
      <c r="I17" s="154"/>
      <c r="J17" s="154"/>
      <c r="K17" s="155"/>
      <c r="L17" s="153"/>
      <c r="M17" s="154"/>
      <c r="N17" s="154"/>
      <c r="O17" s="155"/>
      <c r="P17" s="154"/>
      <c r="Q17" s="154"/>
      <c r="R17" s="154"/>
      <c r="S17" s="155"/>
    </row>
    <row r="18" spans="1:19" ht="27.75" customHeight="1">
      <c r="A18" s="156" t="s">
        <v>394</v>
      </c>
      <c r="B18" s="157"/>
      <c r="C18" s="157"/>
      <c r="D18" s="157"/>
      <c r="E18" s="157"/>
      <c r="F18" s="157"/>
      <c r="G18" s="158"/>
      <c r="H18" s="129">
        <v>6978000</v>
      </c>
      <c r="I18" s="129"/>
      <c r="J18" s="129"/>
      <c r="K18" s="129"/>
      <c r="L18" s="129">
        <v>6791000</v>
      </c>
      <c r="M18" s="129"/>
      <c r="N18" s="129"/>
      <c r="O18" s="129"/>
      <c r="P18" s="130">
        <f>SUM(H18-L18)</f>
        <v>187000</v>
      </c>
      <c r="Q18" s="130"/>
      <c r="R18" s="130"/>
      <c r="S18" s="131"/>
    </row>
    <row r="19" spans="1:19" ht="27.75" customHeight="1">
      <c r="A19" s="145" t="s">
        <v>393</v>
      </c>
      <c r="B19" s="146"/>
      <c r="C19" s="146"/>
      <c r="D19" s="146"/>
      <c r="E19" s="146"/>
      <c r="F19" s="146"/>
      <c r="G19" s="147"/>
      <c r="H19" s="148">
        <f>H18</f>
        <v>6978000</v>
      </c>
      <c r="I19" s="149"/>
      <c r="J19" s="149"/>
      <c r="K19" s="150"/>
      <c r="L19" s="148">
        <f>L18</f>
        <v>6791000</v>
      </c>
      <c r="M19" s="149"/>
      <c r="N19" s="149"/>
      <c r="O19" s="150"/>
      <c r="P19" s="148">
        <f>P18</f>
        <v>187000</v>
      </c>
      <c r="Q19" s="149"/>
      <c r="R19" s="149"/>
      <c r="S19" s="150"/>
    </row>
    <row r="20" spans="1:19" ht="27.75" customHeight="1">
      <c r="A20" s="151" t="s">
        <v>416</v>
      </c>
      <c r="B20" s="152"/>
      <c r="C20" s="152"/>
      <c r="D20" s="152"/>
      <c r="E20" s="152"/>
      <c r="F20" s="152"/>
      <c r="G20" s="152"/>
      <c r="H20" s="99"/>
      <c r="I20" s="159"/>
      <c r="J20" s="159"/>
      <c r="K20" s="160"/>
      <c r="L20" s="99"/>
      <c r="M20" s="159"/>
      <c r="N20" s="159"/>
      <c r="O20" s="160"/>
      <c r="P20" s="100"/>
      <c r="Q20" s="100"/>
      <c r="R20" s="100"/>
      <c r="S20" s="101"/>
    </row>
    <row r="21" spans="1:19" ht="27.75" customHeight="1">
      <c r="A21" s="127" t="s">
        <v>417</v>
      </c>
      <c r="B21" s="128"/>
      <c r="C21" s="128"/>
      <c r="D21" s="128"/>
      <c r="E21" s="128"/>
      <c r="F21" s="128"/>
      <c r="G21" s="128"/>
      <c r="H21" s="129">
        <v>12052000</v>
      </c>
      <c r="I21" s="129"/>
      <c r="J21" s="129"/>
      <c r="K21" s="129"/>
      <c r="L21" s="129">
        <v>12177000</v>
      </c>
      <c r="M21" s="129"/>
      <c r="N21" s="129"/>
      <c r="O21" s="129"/>
      <c r="P21" s="130">
        <f aca="true" t="shared" si="0" ref="P21:P33">SUM(H21-L21)</f>
        <v>-125000</v>
      </c>
      <c r="Q21" s="130"/>
      <c r="R21" s="130"/>
      <c r="S21" s="131"/>
    </row>
    <row r="22" spans="1:19" ht="27.75" customHeight="1">
      <c r="A22" s="127" t="s">
        <v>418</v>
      </c>
      <c r="B22" s="128"/>
      <c r="C22" s="128"/>
      <c r="D22" s="128"/>
      <c r="E22" s="128"/>
      <c r="F22" s="128"/>
      <c r="G22" s="128"/>
      <c r="H22" s="129">
        <v>15548000</v>
      </c>
      <c r="I22" s="129"/>
      <c r="J22" s="129"/>
      <c r="K22" s="129"/>
      <c r="L22" s="129">
        <v>14057000</v>
      </c>
      <c r="M22" s="129"/>
      <c r="N22" s="129"/>
      <c r="O22" s="129"/>
      <c r="P22" s="130">
        <f t="shared" si="0"/>
        <v>1491000</v>
      </c>
      <c r="Q22" s="130"/>
      <c r="R22" s="130"/>
      <c r="S22" s="131"/>
    </row>
    <row r="23" spans="1:19" ht="27.75" customHeight="1">
      <c r="A23" s="127" t="s">
        <v>419</v>
      </c>
      <c r="B23" s="128"/>
      <c r="C23" s="128"/>
      <c r="D23" s="128"/>
      <c r="E23" s="128"/>
      <c r="F23" s="128"/>
      <c r="G23" s="128"/>
      <c r="H23" s="129">
        <v>19773000</v>
      </c>
      <c r="I23" s="129"/>
      <c r="J23" s="129"/>
      <c r="K23" s="129"/>
      <c r="L23" s="129">
        <v>20757000</v>
      </c>
      <c r="M23" s="129"/>
      <c r="N23" s="129"/>
      <c r="O23" s="129"/>
      <c r="P23" s="130">
        <f t="shared" si="0"/>
        <v>-984000</v>
      </c>
      <c r="Q23" s="130"/>
      <c r="R23" s="130"/>
      <c r="S23" s="131"/>
    </row>
    <row r="24" spans="1:19" ht="27.75" customHeight="1">
      <c r="A24" s="127" t="s">
        <v>420</v>
      </c>
      <c r="B24" s="128"/>
      <c r="C24" s="128"/>
      <c r="D24" s="128"/>
      <c r="E24" s="128"/>
      <c r="F24" s="128"/>
      <c r="G24" s="128"/>
      <c r="H24" s="129">
        <v>4657000</v>
      </c>
      <c r="I24" s="129"/>
      <c r="J24" s="129"/>
      <c r="K24" s="129"/>
      <c r="L24" s="129">
        <v>4455000</v>
      </c>
      <c r="M24" s="129"/>
      <c r="N24" s="129"/>
      <c r="O24" s="129"/>
      <c r="P24" s="130">
        <f t="shared" si="0"/>
        <v>202000</v>
      </c>
      <c r="Q24" s="130"/>
      <c r="R24" s="130"/>
      <c r="S24" s="131"/>
    </row>
    <row r="25" spans="1:19" ht="27.75" customHeight="1">
      <c r="A25" s="127" t="s">
        <v>421</v>
      </c>
      <c r="B25" s="128"/>
      <c r="C25" s="128"/>
      <c r="D25" s="128"/>
      <c r="E25" s="128"/>
      <c r="F25" s="128"/>
      <c r="G25" s="128"/>
      <c r="H25" s="129">
        <v>41000</v>
      </c>
      <c r="I25" s="129"/>
      <c r="J25" s="129"/>
      <c r="K25" s="129"/>
      <c r="L25" s="129">
        <v>5519000</v>
      </c>
      <c r="M25" s="129"/>
      <c r="N25" s="129"/>
      <c r="O25" s="129"/>
      <c r="P25" s="130">
        <f t="shared" si="0"/>
        <v>-5478000</v>
      </c>
      <c r="Q25" s="130"/>
      <c r="R25" s="130"/>
      <c r="S25" s="131"/>
    </row>
    <row r="26" spans="1:19" ht="27.75" customHeight="1">
      <c r="A26" s="127" t="s">
        <v>538</v>
      </c>
      <c r="B26" s="128"/>
      <c r="C26" s="128"/>
      <c r="D26" s="128"/>
      <c r="E26" s="128"/>
      <c r="F26" s="128"/>
      <c r="G26" s="161"/>
      <c r="H26" s="162">
        <v>129000</v>
      </c>
      <c r="I26" s="130"/>
      <c r="J26" s="130"/>
      <c r="K26" s="131"/>
      <c r="L26" s="162">
        <v>134000</v>
      </c>
      <c r="M26" s="130"/>
      <c r="N26" s="130"/>
      <c r="O26" s="131"/>
      <c r="P26" s="162">
        <f t="shared" si="0"/>
        <v>-5000</v>
      </c>
      <c r="Q26" s="130"/>
      <c r="R26" s="130"/>
      <c r="S26" s="131"/>
    </row>
    <row r="27" spans="1:19" ht="27.75" customHeight="1">
      <c r="A27" s="127" t="s">
        <v>539</v>
      </c>
      <c r="B27" s="128"/>
      <c r="C27" s="128"/>
      <c r="D27" s="128"/>
      <c r="E27" s="128"/>
      <c r="F27" s="128"/>
      <c r="G27" s="161"/>
      <c r="H27" s="162">
        <v>2908000</v>
      </c>
      <c r="I27" s="130"/>
      <c r="J27" s="130"/>
      <c r="K27" s="131"/>
      <c r="L27" s="162">
        <v>2194000</v>
      </c>
      <c r="M27" s="130"/>
      <c r="N27" s="130"/>
      <c r="O27" s="131"/>
      <c r="P27" s="162">
        <f t="shared" si="0"/>
        <v>714000</v>
      </c>
      <c r="Q27" s="130"/>
      <c r="R27" s="130"/>
      <c r="S27" s="131"/>
    </row>
    <row r="28" spans="1:19" ht="27.75" customHeight="1">
      <c r="A28" s="127" t="s">
        <v>540</v>
      </c>
      <c r="B28" s="128"/>
      <c r="C28" s="128"/>
      <c r="D28" s="128"/>
      <c r="E28" s="128"/>
      <c r="F28" s="128"/>
      <c r="G28" s="161"/>
      <c r="H28" s="162">
        <v>7802000</v>
      </c>
      <c r="I28" s="130"/>
      <c r="J28" s="130"/>
      <c r="K28" s="131"/>
      <c r="L28" s="162">
        <v>7875000</v>
      </c>
      <c r="M28" s="130"/>
      <c r="N28" s="130"/>
      <c r="O28" s="131"/>
      <c r="P28" s="162">
        <f t="shared" si="0"/>
        <v>-73000</v>
      </c>
      <c r="Q28" s="130"/>
      <c r="R28" s="130"/>
      <c r="S28" s="131"/>
    </row>
    <row r="29" spans="1:19" ht="27.75" customHeight="1">
      <c r="A29" s="127" t="s">
        <v>602</v>
      </c>
      <c r="B29" s="128"/>
      <c r="C29" s="128"/>
      <c r="D29" s="128"/>
      <c r="E29" s="128"/>
      <c r="F29" s="128"/>
      <c r="G29" s="161"/>
      <c r="H29" s="162">
        <v>20000</v>
      </c>
      <c r="I29" s="130"/>
      <c r="J29" s="130"/>
      <c r="K29" s="131"/>
      <c r="L29" s="162">
        <v>20000</v>
      </c>
      <c r="M29" s="130"/>
      <c r="N29" s="130"/>
      <c r="O29" s="131"/>
      <c r="P29" s="162">
        <f t="shared" si="0"/>
        <v>0</v>
      </c>
      <c r="Q29" s="130"/>
      <c r="R29" s="130"/>
      <c r="S29" s="131"/>
    </row>
    <row r="30" spans="1:19" ht="27.75" customHeight="1">
      <c r="A30" s="127" t="s">
        <v>598</v>
      </c>
      <c r="B30" s="128"/>
      <c r="C30" s="128"/>
      <c r="D30" s="128"/>
      <c r="E30" s="128"/>
      <c r="F30" s="128"/>
      <c r="G30" s="161"/>
      <c r="H30" s="162">
        <v>5466000</v>
      </c>
      <c r="I30" s="130"/>
      <c r="J30" s="130"/>
      <c r="K30" s="131"/>
      <c r="L30" s="162">
        <v>5107000</v>
      </c>
      <c r="M30" s="130"/>
      <c r="N30" s="130"/>
      <c r="O30" s="131"/>
      <c r="P30" s="162">
        <f t="shared" si="0"/>
        <v>359000</v>
      </c>
      <c r="Q30" s="130"/>
      <c r="R30" s="130"/>
      <c r="S30" s="131"/>
    </row>
    <row r="31" spans="1:19" ht="27.75" customHeight="1">
      <c r="A31" s="127" t="s">
        <v>599</v>
      </c>
      <c r="B31" s="128"/>
      <c r="C31" s="128"/>
      <c r="D31" s="128"/>
      <c r="E31" s="128"/>
      <c r="F31" s="128"/>
      <c r="G31" s="161"/>
      <c r="H31" s="162">
        <v>27448000</v>
      </c>
      <c r="I31" s="130"/>
      <c r="J31" s="130"/>
      <c r="K31" s="131"/>
      <c r="L31" s="162">
        <v>26606000</v>
      </c>
      <c r="M31" s="130"/>
      <c r="N31" s="130"/>
      <c r="O31" s="131"/>
      <c r="P31" s="162">
        <f t="shared" si="0"/>
        <v>842000</v>
      </c>
      <c r="Q31" s="130"/>
      <c r="R31" s="130"/>
      <c r="S31" s="131"/>
    </row>
    <row r="32" spans="1:19" ht="27.75" customHeight="1">
      <c r="A32" s="127" t="s">
        <v>600</v>
      </c>
      <c r="B32" s="128"/>
      <c r="C32" s="128"/>
      <c r="D32" s="128"/>
      <c r="E32" s="128"/>
      <c r="F32" s="128"/>
      <c r="G32" s="161"/>
      <c r="H32" s="162">
        <v>21892000</v>
      </c>
      <c r="I32" s="130"/>
      <c r="J32" s="130"/>
      <c r="K32" s="131"/>
      <c r="L32" s="162">
        <v>21817000</v>
      </c>
      <c r="M32" s="130"/>
      <c r="N32" s="130"/>
      <c r="O32" s="131"/>
      <c r="P32" s="162">
        <f t="shared" si="0"/>
        <v>75000</v>
      </c>
      <c r="Q32" s="130"/>
      <c r="R32" s="130"/>
      <c r="S32" s="131"/>
    </row>
    <row r="33" spans="1:19" ht="27.75" customHeight="1">
      <c r="A33" s="163" t="s">
        <v>601</v>
      </c>
      <c r="B33" s="164"/>
      <c r="C33" s="164"/>
      <c r="D33" s="164"/>
      <c r="E33" s="164"/>
      <c r="F33" s="164"/>
      <c r="G33" s="165"/>
      <c r="H33" s="166">
        <v>10301000</v>
      </c>
      <c r="I33" s="167"/>
      <c r="J33" s="167"/>
      <c r="K33" s="168"/>
      <c r="L33" s="166">
        <v>16608000</v>
      </c>
      <c r="M33" s="167"/>
      <c r="N33" s="167"/>
      <c r="O33" s="168"/>
      <c r="P33" s="166">
        <f t="shared" si="0"/>
        <v>-6307000</v>
      </c>
      <c r="Q33" s="167"/>
      <c r="R33" s="167"/>
      <c r="S33" s="168"/>
    </row>
    <row r="34" spans="1:19" ht="27.75" customHeight="1" thickBot="1">
      <c r="A34" s="145" t="s">
        <v>393</v>
      </c>
      <c r="B34" s="146"/>
      <c r="C34" s="146"/>
      <c r="D34" s="146"/>
      <c r="E34" s="146"/>
      <c r="F34" s="146"/>
      <c r="G34" s="147"/>
      <c r="H34" s="169">
        <f>SUM(H21:K33)</f>
        <v>128037000</v>
      </c>
      <c r="I34" s="170"/>
      <c r="J34" s="170"/>
      <c r="K34" s="171"/>
      <c r="L34" s="169">
        <f>SUM(L21:O33)</f>
        <v>137326000</v>
      </c>
      <c r="M34" s="170"/>
      <c r="N34" s="170"/>
      <c r="O34" s="171"/>
      <c r="P34" s="169">
        <f>SUM(P21:S33)</f>
        <v>-9289000</v>
      </c>
      <c r="Q34" s="170"/>
      <c r="R34" s="170"/>
      <c r="S34" s="171"/>
    </row>
    <row r="35" spans="1:19" ht="24.75" customHeight="1" thickBot="1">
      <c r="A35" s="173" t="s">
        <v>395</v>
      </c>
      <c r="B35" s="174"/>
      <c r="C35" s="174"/>
      <c r="D35" s="174"/>
      <c r="E35" s="174"/>
      <c r="F35" s="174"/>
      <c r="G35" s="175"/>
      <c r="H35" s="176">
        <f>SUM(H11,H16,H19,H34)</f>
        <v>203696000</v>
      </c>
      <c r="I35" s="176"/>
      <c r="J35" s="176"/>
      <c r="K35" s="176"/>
      <c r="L35" s="176">
        <f>SUM(L11,L16,L19,L34)</f>
        <v>211407000</v>
      </c>
      <c r="M35" s="176"/>
      <c r="N35" s="176"/>
      <c r="O35" s="176"/>
      <c r="P35" s="177">
        <f>SUM(H35-L35)</f>
        <v>-7711000</v>
      </c>
      <c r="Q35" s="177"/>
      <c r="R35" s="177"/>
      <c r="S35" s="178"/>
    </row>
    <row r="37" spans="3:15" ht="17.25">
      <c r="C37" s="180" t="s">
        <v>655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3:18" ht="17.25" customHeight="1">
      <c r="C38" s="180" t="s">
        <v>656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2:15" ht="17.25">
      <c r="L39" s="172"/>
      <c r="M39" s="116"/>
      <c r="N39" s="116"/>
      <c r="O39" s="116"/>
    </row>
  </sheetData>
  <sheetProtection/>
  <mergeCells count="124">
    <mergeCell ref="L39:O39"/>
    <mergeCell ref="A35:G35"/>
    <mergeCell ref="H35:K35"/>
    <mergeCell ref="L35:O35"/>
    <mergeCell ref="P35:S35"/>
    <mergeCell ref="C37:O37"/>
    <mergeCell ref="C38:R38"/>
    <mergeCell ref="A33:G33"/>
    <mergeCell ref="H33:K33"/>
    <mergeCell ref="L33:O33"/>
    <mergeCell ref="P33:S33"/>
    <mergeCell ref="A34:G34"/>
    <mergeCell ref="H34:K34"/>
    <mergeCell ref="L34:O34"/>
    <mergeCell ref="P34:S34"/>
    <mergeCell ref="A31:G31"/>
    <mergeCell ref="H31:K31"/>
    <mergeCell ref="L31:O31"/>
    <mergeCell ref="P31:S31"/>
    <mergeCell ref="A32:G32"/>
    <mergeCell ref="H32:K32"/>
    <mergeCell ref="L32:O32"/>
    <mergeCell ref="P32:S32"/>
    <mergeCell ref="A29:G29"/>
    <mergeCell ref="H29:K29"/>
    <mergeCell ref="L29:O29"/>
    <mergeCell ref="P29:S29"/>
    <mergeCell ref="A30:G30"/>
    <mergeCell ref="H30:K30"/>
    <mergeCell ref="L30:O30"/>
    <mergeCell ref="P30:S30"/>
    <mergeCell ref="A27:G27"/>
    <mergeCell ref="H27:K27"/>
    <mergeCell ref="L27:O27"/>
    <mergeCell ref="P27:S27"/>
    <mergeCell ref="A28:G28"/>
    <mergeCell ref="H28:K28"/>
    <mergeCell ref="L28:O28"/>
    <mergeCell ref="P28:S28"/>
    <mergeCell ref="A25:G25"/>
    <mergeCell ref="H25:K25"/>
    <mergeCell ref="L25:O25"/>
    <mergeCell ref="P25:S25"/>
    <mergeCell ref="A26:G26"/>
    <mergeCell ref="H26:K26"/>
    <mergeCell ref="L26:O26"/>
    <mergeCell ref="P26:S26"/>
    <mergeCell ref="A23:G23"/>
    <mergeCell ref="H23:K23"/>
    <mergeCell ref="L23:O23"/>
    <mergeCell ref="P23:S23"/>
    <mergeCell ref="A24:G24"/>
    <mergeCell ref="H24:K24"/>
    <mergeCell ref="L24:O24"/>
    <mergeCell ref="P24:S24"/>
    <mergeCell ref="A21:G21"/>
    <mergeCell ref="H21:K21"/>
    <mergeCell ref="L21:O21"/>
    <mergeCell ref="P21:S21"/>
    <mergeCell ref="A22:G22"/>
    <mergeCell ref="H22:K22"/>
    <mergeCell ref="L22:O22"/>
    <mergeCell ref="P22:S22"/>
    <mergeCell ref="A19:G19"/>
    <mergeCell ref="H19:K19"/>
    <mergeCell ref="L19:O19"/>
    <mergeCell ref="P19:S19"/>
    <mergeCell ref="A20:G20"/>
    <mergeCell ref="I20:K20"/>
    <mergeCell ref="M20:O20"/>
    <mergeCell ref="A17:G17"/>
    <mergeCell ref="H17:K17"/>
    <mergeCell ref="L17:O17"/>
    <mergeCell ref="P17:S17"/>
    <mergeCell ref="A18:G18"/>
    <mergeCell ref="H18:K18"/>
    <mergeCell ref="L18:O18"/>
    <mergeCell ref="P18:S18"/>
    <mergeCell ref="A15:G15"/>
    <mergeCell ref="H15:K15"/>
    <mergeCell ref="L15:O15"/>
    <mergeCell ref="P15:S15"/>
    <mergeCell ref="A16:G16"/>
    <mergeCell ref="H16:K16"/>
    <mergeCell ref="L16:O16"/>
    <mergeCell ref="P16:S16"/>
    <mergeCell ref="A13:G13"/>
    <mergeCell ref="H13:K13"/>
    <mergeCell ref="L13:O13"/>
    <mergeCell ref="P13:S13"/>
    <mergeCell ref="A14:G14"/>
    <mergeCell ref="H14:K14"/>
    <mergeCell ref="L14:O14"/>
    <mergeCell ref="P14:S14"/>
    <mergeCell ref="A11:G11"/>
    <mergeCell ref="H11:K11"/>
    <mergeCell ref="L11:O11"/>
    <mergeCell ref="P11:S11"/>
    <mergeCell ref="A12:G12"/>
    <mergeCell ref="H12:K12"/>
    <mergeCell ref="L12:O12"/>
    <mergeCell ref="P12:S12"/>
    <mergeCell ref="A9:G9"/>
    <mergeCell ref="H9:K9"/>
    <mergeCell ref="L9:O9"/>
    <mergeCell ref="P9:S9"/>
    <mergeCell ref="A10:G10"/>
    <mergeCell ref="H10:K10"/>
    <mergeCell ref="L10:O10"/>
    <mergeCell ref="P10:S10"/>
    <mergeCell ref="A7:G7"/>
    <mergeCell ref="H7:K7"/>
    <mergeCell ref="L7:O7"/>
    <mergeCell ref="P7:S7"/>
    <mergeCell ref="A8:G8"/>
    <mergeCell ref="H8:K8"/>
    <mergeCell ref="L8:O8"/>
    <mergeCell ref="P8:S8"/>
    <mergeCell ref="A1:S3"/>
    <mergeCell ref="R4:S5"/>
    <mergeCell ref="A6:G6"/>
    <mergeCell ref="H6:K6"/>
    <mergeCell ref="L6:O6"/>
    <mergeCell ref="P6:S6"/>
  </mergeCells>
  <printOptions/>
  <pageMargins left="0.9055118110236221" right="0.5118110236220472" top="0.7480314960629921" bottom="0.7480314960629921" header="0.31496062992125984" footer="0.31496062992125984"/>
  <pageSetup orientation="portrait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24" sqref="H24:K24"/>
      <selection pane="bottomLeft" activeCell="D12" sqref="D12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46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268</v>
      </c>
      <c r="B8" s="13"/>
      <c r="C8" s="14"/>
      <c r="D8" s="15">
        <f>SUM(D9,D11)</f>
        <v>4657000</v>
      </c>
      <c r="E8" s="15">
        <f>SUM(E9,E11)</f>
        <v>4455000</v>
      </c>
      <c r="F8" s="15">
        <f>SUM(D8-E8)</f>
        <v>202000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4657000</v>
      </c>
      <c r="E9" s="17">
        <f>SUM(E10)</f>
        <v>4455000</v>
      </c>
      <c r="F9" s="17">
        <f>SUM(D9-E9)</f>
        <v>202000</v>
      </c>
      <c r="G9" s="18"/>
    </row>
    <row r="10" spans="1:7" ht="38.25" customHeight="1">
      <c r="A10" s="36"/>
      <c r="B10" s="30"/>
      <c r="C10" s="10" t="s">
        <v>43</v>
      </c>
      <c r="D10" s="17">
        <v>4657000</v>
      </c>
      <c r="E10" s="17">
        <v>4455000</v>
      </c>
      <c r="F10" s="17">
        <f>SUM(D10-E10)</f>
        <v>202000</v>
      </c>
      <c r="G10" s="18" t="s">
        <v>46</v>
      </c>
    </row>
    <row r="11" spans="1:7" ht="38.25" customHeight="1">
      <c r="A11" s="36"/>
      <c r="B11" s="30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24" sqref="H24:K24"/>
      <selection pane="bottomLeft" activeCell="D29" sqref="D29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46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268</v>
      </c>
      <c r="B8" s="13"/>
      <c r="C8" s="14"/>
      <c r="D8" s="15">
        <f>SUM(D9,D23,D27)</f>
        <v>4657000</v>
      </c>
      <c r="E8" s="15">
        <f>SUM(E9,E23,E27)</f>
        <v>4455000</v>
      </c>
      <c r="F8" s="15">
        <f>SUM(D8-E8)</f>
        <v>202000</v>
      </c>
      <c r="G8" s="16"/>
    </row>
    <row r="9" spans="1:7" ht="38.25" customHeight="1">
      <c r="A9" s="41"/>
      <c r="B9" s="11" t="s">
        <v>11</v>
      </c>
      <c r="C9" s="10"/>
      <c r="D9" s="17">
        <f>SUM(D10,D13,D18,D22)</f>
        <v>4040000</v>
      </c>
      <c r="E9" s="17">
        <f>SUM(E10,E13,E18,E22)</f>
        <v>3949000</v>
      </c>
      <c r="F9" s="17">
        <f aca="true" t="shared" si="0" ref="F9:F28">SUM(D9-E9)</f>
        <v>91000</v>
      </c>
      <c r="G9" s="18"/>
    </row>
    <row r="10" spans="1:7" ht="38.25" customHeight="1">
      <c r="A10" s="36"/>
      <c r="B10" s="30"/>
      <c r="C10" s="10" t="s">
        <v>223</v>
      </c>
      <c r="D10" s="17">
        <f>SUM(D11:D12)</f>
        <v>2283000</v>
      </c>
      <c r="E10" s="17">
        <f>SUM(E11:E12)</f>
        <v>2185000</v>
      </c>
      <c r="F10" s="17">
        <f t="shared" si="0"/>
        <v>98000</v>
      </c>
      <c r="G10" s="18"/>
    </row>
    <row r="11" spans="1:7" ht="38.25" customHeight="1">
      <c r="A11" s="36"/>
      <c r="B11" s="31"/>
      <c r="C11" s="33"/>
      <c r="D11" s="17">
        <v>2282000</v>
      </c>
      <c r="E11" s="17">
        <v>2184000</v>
      </c>
      <c r="F11" s="17">
        <f t="shared" si="0"/>
        <v>98000</v>
      </c>
      <c r="G11" s="18" t="s">
        <v>224</v>
      </c>
    </row>
    <row r="12" spans="1:7" ht="38.25" customHeight="1">
      <c r="A12" s="36"/>
      <c r="B12" s="31"/>
      <c r="C12" s="40"/>
      <c r="D12" s="17">
        <v>1000</v>
      </c>
      <c r="E12" s="17">
        <v>1000</v>
      </c>
      <c r="F12" s="17">
        <f t="shared" si="0"/>
        <v>0</v>
      </c>
      <c r="G12" s="18" t="s">
        <v>13</v>
      </c>
    </row>
    <row r="13" spans="1:7" ht="38.25" customHeight="1">
      <c r="A13" s="36"/>
      <c r="B13" s="31"/>
      <c r="C13" s="10" t="s">
        <v>199</v>
      </c>
      <c r="D13" s="17">
        <f>SUM(D14:D17)</f>
        <v>950000</v>
      </c>
      <c r="E13" s="17">
        <f>SUM(E14:E17)</f>
        <v>912000</v>
      </c>
      <c r="F13" s="17">
        <f t="shared" si="0"/>
        <v>38000</v>
      </c>
      <c r="G13" s="18"/>
    </row>
    <row r="14" spans="1:7" ht="38.25" customHeight="1">
      <c r="A14" s="36"/>
      <c r="B14" s="31"/>
      <c r="C14" s="33"/>
      <c r="D14" s="17">
        <v>485000</v>
      </c>
      <c r="E14" s="17">
        <v>464000</v>
      </c>
      <c r="F14" s="17">
        <f t="shared" si="0"/>
        <v>21000</v>
      </c>
      <c r="G14" s="18" t="s">
        <v>18</v>
      </c>
    </row>
    <row r="15" spans="1:7" ht="38.25" customHeight="1">
      <c r="A15" s="36"/>
      <c r="B15" s="31"/>
      <c r="C15" s="34"/>
      <c r="D15" s="17">
        <v>323000</v>
      </c>
      <c r="E15" s="17">
        <v>310000</v>
      </c>
      <c r="F15" s="17">
        <f t="shared" si="0"/>
        <v>13000</v>
      </c>
      <c r="G15" s="18" t="s">
        <v>19</v>
      </c>
    </row>
    <row r="16" spans="1:7" ht="38.25" customHeight="1">
      <c r="A16" s="36"/>
      <c r="B16" s="31"/>
      <c r="C16" s="34"/>
      <c r="D16" s="17">
        <v>46000</v>
      </c>
      <c r="E16" s="17">
        <v>46000</v>
      </c>
      <c r="F16" s="17">
        <f t="shared" si="0"/>
        <v>0</v>
      </c>
      <c r="G16" s="18" t="s">
        <v>20</v>
      </c>
    </row>
    <row r="17" spans="1:7" ht="38.25" customHeight="1">
      <c r="A17" s="36"/>
      <c r="B17" s="31"/>
      <c r="C17" s="40"/>
      <c r="D17" s="17">
        <v>96000</v>
      </c>
      <c r="E17" s="17">
        <v>92000</v>
      </c>
      <c r="F17" s="17">
        <f t="shared" si="0"/>
        <v>4000</v>
      </c>
      <c r="G17" s="18" t="s">
        <v>21</v>
      </c>
    </row>
    <row r="18" spans="1:7" ht="38.25" customHeight="1">
      <c r="A18" s="36"/>
      <c r="B18" s="31"/>
      <c r="C18" s="10" t="s">
        <v>200</v>
      </c>
      <c r="D18" s="17">
        <f>SUM(D19:D21)</f>
        <v>494000</v>
      </c>
      <c r="E18" s="17">
        <f>SUM(E19:E21)</f>
        <v>552000</v>
      </c>
      <c r="F18" s="17">
        <f t="shared" si="0"/>
        <v>-58000</v>
      </c>
      <c r="G18" s="18"/>
    </row>
    <row r="19" spans="1:7" ht="38.25" customHeight="1">
      <c r="A19" s="36"/>
      <c r="B19" s="31"/>
      <c r="C19" s="42"/>
      <c r="D19" s="17">
        <v>464000</v>
      </c>
      <c r="E19" s="17">
        <v>471000</v>
      </c>
      <c r="F19" s="17">
        <f t="shared" si="0"/>
        <v>-7000</v>
      </c>
      <c r="G19" s="18" t="s">
        <v>24</v>
      </c>
    </row>
    <row r="20" spans="1:7" ht="38.25" customHeight="1">
      <c r="A20" s="36"/>
      <c r="B20" s="31"/>
      <c r="C20" s="45"/>
      <c r="D20" s="17">
        <v>20000</v>
      </c>
      <c r="E20" s="17">
        <v>19000</v>
      </c>
      <c r="F20" s="17">
        <f t="shared" si="0"/>
        <v>1000</v>
      </c>
      <c r="G20" s="18" t="s">
        <v>88</v>
      </c>
    </row>
    <row r="21" spans="1:7" ht="38.25" customHeight="1">
      <c r="A21" s="36"/>
      <c r="B21" s="31"/>
      <c r="C21" s="40"/>
      <c r="D21" s="17">
        <v>10000</v>
      </c>
      <c r="E21" s="17">
        <v>62000</v>
      </c>
      <c r="F21" s="17">
        <f t="shared" si="0"/>
        <v>-52000</v>
      </c>
      <c r="G21" s="18" t="s">
        <v>25</v>
      </c>
    </row>
    <row r="22" spans="1:7" ht="38.25" customHeight="1">
      <c r="A22" s="36"/>
      <c r="B22" s="38"/>
      <c r="C22" s="10" t="s">
        <v>227</v>
      </c>
      <c r="D22" s="17">
        <v>313000</v>
      </c>
      <c r="E22" s="17">
        <v>300000</v>
      </c>
      <c r="F22" s="17">
        <f t="shared" si="0"/>
        <v>13000</v>
      </c>
      <c r="G22" s="18" t="s">
        <v>26</v>
      </c>
    </row>
    <row r="23" spans="1:7" ht="38.25" customHeight="1">
      <c r="A23" s="36"/>
      <c r="B23" s="11" t="s">
        <v>27</v>
      </c>
      <c r="C23" s="10"/>
      <c r="D23" s="17">
        <f>SUM(D26,D25,D24)</f>
        <v>205000</v>
      </c>
      <c r="E23" s="17">
        <f>SUM(E26,E25,E24)</f>
        <v>101000</v>
      </c>
      <c r="F23" s="17">
        <f t="shared" si="0"/>
        <v>104000</v>
      </c>
      <c r="G23" s="18"/>
    </row>
    <row r="24" spans="1:7" ht="38.25" customHeight="1">
      <c r="A24" s="36"/>
      <c r="B24" s="30"/>
      <c r="C24" s="10" t="s">
        <v>225</v>
      </c>
      <c r="D24" s="17">
        <v>51000</v>
      </c>
      <c r="E24" s="17">
        <v>51000</v>
      </c>
      <c r="F24" s="17">
        <f t="shared" si="0"/>
        <v>0</v>
      </c>
      <c r="G24" s="18" t="s">
        <v>33</v>
      </c>
    </row>
    <row r="25" spans="1:7" ht="38.25" customHeight="1">
      <c r="A25" s="36"/>
      <c r="B25" s="31"/>
      <c r="C25" s="10" t="s">
        <v>226</v>
      </c>
      <c r="D25" s="17">
        <v>65000</v>
      </c>
      <c r="E25" s="17">
        <v>14000</v>
      </c>
      <c r="F25" s="17">
        <f t="shared" si="0"/>
        <v>51000</v>
      </c>
      <c r="G25" s="18" t="s">
        <v>95</v>
      </c>
    </row>
    <row r="26" spans="1:7" ht="38.25" customHeight="1">
      <c r="A26" s="36"/>
      <c r="B26" s="38"/>
      <c r="C26" s="10" t="s">
        <v>202</v>
      </c>
      <c r="D26" s="17">
        <v>89000</v>
      </c>
      <c r="E26" s="17">
        <v>36000</v>
      </c>
      <c r="F26" s="17">
        <f t="shared" si="0"/>
        <v>53000</v>
      </c>
      <c r="G26" s="18"/>
    </row>
    <row r="27" spans="1:7" ht="38.25" customHeight="1">
      <c r="A27" s="36"/>
      <c r="B27" s="11" t="s">
        <v>116</v>
      </c>
      <c r="C27" s="10"/>
      <c r="D27" s="17">
        <f>SUM(D28)</f>
        <v>412000</v>
      </c>
      <c r="E27" s="17">
        <f>SUM(E28)</f>
        <v>405000</v>
      </c>
      <c r="F27" s="17">
        <f t="shared" si="0"/>
        <v>7000</v>
      </c>
      <c r="G27" s="18"/>
    </row>
    <row r="28" spans="1:7" ht="38.25" customHeight="1">
      <c r="A28" s="36"/>
      <c r="B28" s="30"/>
      <c r="C28" s="10" t="s">
        <v>269</v>
      </c>
      <c r="D28" s="17">
        <v>412000</v>
      </c>
      <c r="E28" s="17">
        <v>405000</v>
      </c>
      <c r="F28" s="17">
        <f t="shared" si="0"/>
        <v>7000</v>
      </c>
      <c r="G28" s="18" t="s">
        <v>150</v>
      </c>
    </row>
    <row r="29" spans="1:7" ht="38.25" customHeight="1">
      <c r="A29" s="36"/>
      <c r="B29" s="31"/>
      <c r="C29" s="33"/>
      <c r="D29" s="24"/>
      <c r="E29" s="24"/>
      <c r="F29" s="24"/>
      <c r="G29" s="25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D8" sqref="D8"/>
      <selection pane="bottomLeft" activeCell="D10" sqref="D10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47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270</v>
      </c>
      <c r="B8" s="13"/>
      <c r="C8" s="14"/>
      <c r="D8" s="15">
        <f>SUM(D9,D11)</f>
        <v>41000</v>
      </c>
      <c r="E8" s="15">
        <f>SUM(E9,E11)</f>
        <v>5519000</v>
      </c>
      <c r="F8" s="15">
        <f>SUM(D8-E8)</f>
        <v>-5478000</v>
      </c>
      <c r="G8" s="16"/>
    </row>
    <row r="9" spans="1:7" ht="38.25" customHeight="1">
      <c r="A9" s="47"/>
      <c r="B9" s="11" t="s">
        <v>230</v>
      </c>
      <c r="C9" s="10"/>
      <c r="D9" s="17">
        <f>SUM(D10)</f>
        <v>41000</v>
      </c>
      <c r="E9" s="17">
        <f>SUM(E10)</f>
        <v>5519000</v>
      </c>
      <c r="F9" s="17">
        <f>SUM(D9-E9)</f>
        <v>-5478000</v>
      </c>
      <c r="G9" s="18"/>
    </row>
    <row r="10" spans="1:7" ht="38.25" customHeight="1">
      <c r="A10" s="36"/>
      <c r="B10" s="30"/>
      <c r="C10" s="10" t="s">
        <v>43</v>
      </c>
      <c r="D10" s="17">
        <v>41000</v>
      </c>
      <c r="E10" s="17">
        <v>5519000</v>
      </c>
      <c r="F10" s="17">
        <f>SUM(D10-E10)</f>
        <v>-5478000</v>
      </c>
      <c r="G10" s="18" t="s">
        <v>47</v>
      </c>
    </row>
    <row r="11" spans="1:7" ht="38.25" customHeight="1">
      <c r="A11" s="36"/>
      <c r="B11" s="30"/>
      <c r="C11" s="33"/>
      <c r="D11" s="24"/>
      <c r="E11" s="24"/>
      <c r="F11" s="24"/>
      <c r="G11" s="25"/>
    </row>
    <row r="12" spans="1:7" ht="38.25" customHeight="1">
      <c r="A12" s="36"/>
      <c r="B12" s="31"/>
      <c r="C12" s="45"/>
      <c r="D12" s="26"/>
      <c r="E12" s="26"/>
      <c r="F12" s="26"/>
      <c r="G12" s="27"/>
    </row>
    <row r="13" spans="1:7" ht="38.25" customHeight="1">
      <c r="A13" s="36"/>
      <c r="B13" s="31"/>
      <c r="C13" s="45"/>
      <c r="D13" s="26"/>
      <c r="E13" s="26"/>
      <c r="F13" s="26"/>
      <c r="G13" s="27"/>
    </row>
    <row r="14" spans="1:7" ht="38.25" customHeight="1">
      <c r="A14" s="36"/>
      <c r="B14" s="31"/>
      <c r="C14" s="45"/>
      <c r="D14" s="26"/>
      <c r="E14" s="26"/>
      <c r="F14" s="26"/>
      <c r="G14" s="27"/>
    </row>
    <row r="15" spans="1:7" ht="38.25" customHeight="1">
      <c r="A15" s="36"/>
      <c r="B15" s="31"/>
      <c r="C15" s="45"/>
      <c r="D15" s="26"/>
      <c r="E15" s="26"/>
      <c r="F15" s="26"/>
      <c r="G15" s="27"/>
    </row>
    <row r="16" spans="1:7" ht="38.25" customHeight="1">
      <c r="A16" s="36"/>
      <c r="B16" s="31"/>
      <c r="C16" s="45"/>
      <c r="D16" s="26"/>
      <c r="E16" s="26"/>
      <c r="F16" s="26"/>
      <c r="G16" s="27"/>
    </row>
    <row r="17" spans="1:7" ht="38.25" customHeight="1">
      <c r="A17" s="36"/>
      <c r="B17" s="31"/>
      <c r="C17" s="45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70" zoomScaleNormal="70" zoomScaleSheetLayoutView="70" zoomScalePageLayoutView="0" workbookViewId="0" topLeftCell="A1">
      <pane ySplit="7" topLeftCell="A8" activePane="bottomLeft" state="frozen"/>
      <selection pane="topLeft" activeCell="F19" sqref="F19"/>
      <selection pane="bottomLeft" activeCell="D33" sqref="D33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47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270</v>
      </c>
      <c r="B8" s="13"/>
      <c r="C8" s="14"/>
      <c r="D8" s="15">
        <f>SUM(D9,D25,D27)</f>
        <v>41000</v>
      </c>
      <c r="E8" s="15">
        <f>SUM(E9,E25,E27)</f>
        <v>5519000</v>
      </c>
      <c r="F8" s="15">
        <f>SUM(D8-E8)</f>
        <v>-5478000</v>
      </c>
      <c r="G8" s="16"/>
    </row>
    <row r="9" spans="1:7" ht="38.25" customHeight="1">
      <c r="A9" s="41"/>
      <c r="B9" s="11" t="s">
        <v>11</v>
      </c>
      <c r="C9" s="10"/>
      <c r="D9" s="17">
        <f>SUM(D10,D11,D20,D24)</f>
        <v>0</v>
      </c>
      <c r="E9" s="17">
        <f>SUM(E10,E11,E20,E24)</f>
        <v>5174000</v>
      </c>
      <c r="F9" s="17">
        <f aca="true" t="shared" si="0" ref="F9:F31">SUM(D9-E9)</f>
        <v>-5174000</v>
      </c>
      <c r="G9" s="18"/>
    </row>
    <row r="10" spans="1:7" ht="38.25" customHeight="1">
      <c r="A10" s="36"/>
      <c r="B10" s="30"/>
      <c r="C10" s="10" t="s">
        <v>223</v>
      </c>
      <c r="D10" s="17">
        <v>0</v>
      </c>
      <c r="E10" s="17">
        <v>2591000</v>
      </c>
      <c r="F10" s="17">
        <f t="shared" si="0"/>
        <v>-2591000</v>
      </c>
      <c r="G10" s="18" t="s">
        <v>561</v>
      </c>
    </row>
    <row r="11" spans="1:7" ht="38.25" customHeight="1">
      <c r="A11" s="36"/>
      <c r="B11" s="31"/>
      <c r="C11" s="10" t="s">
        <v>199</v>
      </c>
      <c r="D11" s="17">
        <f>SUM(D12:D19)</f>
        <v>0</v>
      </c>
      <c r="E11" s="17">
        <f>SUM(E12:E19)</f>
        <v>1538000</v>
      </c>
      <c r="F11" s="17">
        <f t="shared" si="0"/>
        <v>-1538000</v>
      </c>
      <c r="G11" s="18"/>
    </row>
    <row r="12" spans="1:7" ht="38.25" customHeight="1">
      <c r="A12" s="36"/>
      <c r="B12" s="31"/>
      <c r="C12" s="34"/>
      <c r="D12" s="17">
        <v>0</v>
      </c>
      <c r="E12" s="17">
        <v>132000</v>
      </c>
      <c r="F12" s="17"/>
      <c r="G12" s="18" t="s">
        <v>450</v>
      </c>
    </row>
    <row r="13" spans="1:7" ht="38.25" customHeight="1">
      <c r="A13" s="36"/>
      <c r="B13" s="31"/>
      <c r="C13" s="34"/>
      <c r="D13" s="17">
        <v>0</v>
      </c>
      <c r="E13" s="17">
        <v>579000</v>
      </c>
      <c r="F13" s="17">
        <f t="shared" si="0"/>
        <v>-579000</v>
      </c>
      <c r="G13" s="18" t="s">
        <v>18</v>
      </c>
    </row>
    <row r="14" spans="1:7" ht="38.25" customHeight="1">
      <c r="A14" s="36"/>
      <c r="B14" s="31"/>
      <c r="C14" s="34"/>
      <c r="D14" s="17">
        <v>0</v>
      </c>
      <c r="E14" s="17">
        <v>386000</v>
      </c>
      <c r="F14" s="17">
        <f t="shared" si="0"/>
        <v>-386000</v>
      </c>
      <c r="G14" s="18" t="s">
        <v>19</v>
      </c>
    </row>
    <row r="15" spans="1:7" ht="38.25" customHeight="1">
      <c r="A15" s="36"/>
      <c r="B15" s="31"/>
      <c r="C15" s="34"/>
      <c r="D15" s="17">
        <v>0</v>
      </c>
      <c r="E15" s="17">
        <v>0</v>
      </c>
      <c r="F15" s="17">
        <f t="shared" si="0"/>
        <v>0</v>
      </c>
      <c r="G15" s="18" t="s">
        <v>20</v>
      </c>
    </row>
    <row r="16" spans="1:7" ht="38.25" customHeight="1">
      <c r="A16" s="36"/>
      <c r="B16" s="31"/>
      <c r="C16" s="34"/>
      <c r="D16" s="17">
        <v>0</v>
      </c>
      <c r="E16" s="17">
        <v>108000</v>
      </c>
      <c r="F16" s="17">
        <f t="shared" si="0"/>
        <v>-108000</v>
      </c>
      <c r="G16" s="18" t="s">
        <v>21</v>
      </c>
    </row>
    <row r="17" spans="1:7" ht="38.25" customHeight="1" hidden="1">
      <c r="A17" s="36"/>
      <c r="B17" s="31"/>
      <c r="C17" s="34"/>
      <c r="D17" s="17"/>
      <c r="E17" s="17"/>
      <c r="F17" s="17">
        <f t="shared" si="0"/>
        <v>0</v>
      </c>
      <c r="G17" s="18" t="s">
        <v>23</v>
      </c>
    </row>
    <row r="18" spans="1:7" ht="38.25" customHeight="1">
      <c r="A18" s="36"/>
      <c r="B18" s="31"/>
      <c r="C18" s="45"/>
      <c r="D18" s="17">
        <v>0</v>
      </c>
      <c r="E18" s="17">
        <v>120000</v>
      </c>
      <c r="F18" s="17">
        <f t="shared" si="0"/>
        <v>-120000</v>
      </c>
      <c r="G18" s="18" t="s">
        <v>347</v>
      </c>
    </row>
    <row r="19" spans="1:7" ht="38.25" customHeight="1">
      <c r="A19" s="36"/>
      <c r="B19" s="31"/>
      <c r="C19" s="40"/>
      <c r="D19" s="17">
        <v>0</v>
      </c>
      <c r="E19" s="17">
        <v>213000</v>
      </c>
      <c r="F19" s="17">
        <f t="shared" si="0"/>
        <v>-213000</v>
      </c>
      <c r="G19" s="18" t="s">
        <v>451</v>
      </c>
    </row>
    <row r="20" spans="1:7" ht="38.25" customHeight="1">
      <c r="A20" s="36"/>
      <c r="B20" s="49"/>
      <c r="C20" s="10" t="s">
        <v>200</v>
      </c>
      <c r="D20" s="17">
        <f>SUM(D21:D23)</f>
        <v>0</v>
      </c>
      <c r="E20" s="17">
        <f>SUM(E21:E23)</f>
        <v>690000</v>
      </c>
      <c r="F20" s="17">
        <f t="shared" si="0"/>
        <v>-690000</v>
      </c>
      <c r="G20" s="18"/>
    </row>
    <row r="21" spans="1:7" ht="38.25" customHeight="1">
      <c r="A21" s="36"/>
      <c r="B21" s="31"/>
      <c r="C21" s="42"/>
      <c r="D21" s="17">
        <v>0</v>
      </c>
      <c r="E21" s="17">
        <v>593000</v>
      </c>
      <c r="F21" s="17">
        <f t="shared" si="0"/>
        <v>-593000</v>
      </c>
      <c r="G21" s="18" t="s">
        <v>24</v>
      </c>
    </row>
    <row r="22" spans="1:7" ht="38.25" customHeight="1">
      <c r="A22" s="36"/>
      <c r="B22" s="31"/>
      <c r="C22" s="45"/>
      <c r="D22" s="17">
        <v>0</v>
      </c>
      <c r="E22" s="17">
        <v>25000</v>
      </c>
      <c r="F22" s="17">
        <f t="shared" si="0"/>
        <v>-25000</v>
      </c>
      <c r="G22" s="18" t="s">
        <v>88</v>
      </c>
    </row>
    <row r="23" spans="1:7" ht="38.25" customHeight="1">
      <c r="A23" s="36"/>
      <c r="B23" s="31"/>
      <c r="C23" s="40"/>
      <c r="D23" s="17">
        <v>0</v>
      </c>
      <c r="E23" s="17">
        <v>72000</v>
      </c>
      <c r="F23" s="17">
        <f t="shared" si="0"/>
        <v>-72000</v>
      </c>
      <c r="G23" s="18" t="s">
        <v>25</v>
      </c>
    </row>
    <row r="24" spans="1:7" ht="38.25" customHeight="1">
      <c r="A24" s="36"/>
      <c r="B24" s="38"/>
      <c r="C24" s="40" t="s">
        <v>227</v>
      </c>
      <c r="D24" s="17">
        <v>0</v>
      </c>
      <c r="E24" s="17">
        <v>355000</v>
      </c>
      <c r="F24" s="17">
        <f t="shared" si="0"/>
        <v>-355000</v>
      </c>
      <c r="G24" s="18" t="s">
        <v>26</v>
      </c>
    </row>
    <row r="25" spans="1:7" ht="35.25" customHeight="1">
      <c r="A25" s="36"/>
      <c r="B25" s="11" t="s">
        <v>27</v>
      </c>
      <c r="C25" s="10"/>
      <c r="D25" s="17">
        <f>SUM(D26:D26)</f>
        <v>1000</v>
      </c>
      <c r="E25" s="17">
        <f>SUM(E26:E26)</f>
        <v>1000</v>
      </c>
      <c r="F25" s="17">
        <f t="shared" si="0"/>
        <v>0</v>
      </c>
      <c r="G25" s="18"/>
    </row>
    <row r="26" spans="1:7" ht="38.25" customHeight="1">
      <c r="A26" s="36"/>
      <c r="B26" s="38"/>
      <c r="C26" s="10" t="s">
        <v>279</v>
      </c>
      <c r="D26" s="17">
        <v>1000</v>
      </c>
      <c r="E26" s="17">
        <v>1000</v>
      </c>
      <c r="F26" s="17">
        <f t="shared" si="0"/>
        <v>0</v>
      </c>
      <c r="G26" s="18" t="s">
        <v>102</v>
      </c>
    </row>
    <row r="27" spans="1:7" ht="38.25" customHeight="1">
      <c r="A27" s="36"/>
      <c r="B27" s="11" t="s">
        <v>116</v>
      </c>
      <c r="C27" s="19"/>
      <c r="D27" s="17">
        <f>SUM(D28:D33)</f>
        <v>40000</v>
      </c>
      <c r="E27" s="17">
        <v>344000</v>
      </c>
      <c r="F27" s="17">
        <f t="shared" si="0"/>
        <v>-304000</v>
      </c>
      <c r="G27" s="18"/>
    </row>
    <row r="28" spans="1:7" ht="38.25" customHeight="1">
      <c r="A28" s="36"/>
      <c r="B28" s="30"/>
      <c r="C28" s="19" t="s">
        <v>244</v>
      </c>
      <c r="D28" s="17">
        <v>4000</v>
      </c>
      <c r="E28" s="17">
        <v>4000</v>
      </c>
      <c r="F28" s="17">
        <f t="shared" si="0"/>
        <v>0</v>
      </c>
      <c r="G28" s="18" t="s">
        <v>95</v>
      </c>
    </row>
    <row r="29" spans="1:7" ht="38.25" customHeight="1">
      <c r="A29" s="36"/>
      <c r="B29" s="31"/>
      <c r="C29" s="10" t="s">
        <v>201</v>
      </c>
      <c r="D29" s="17">
        <v>0</v>
      </c>
      <c r="E29" s="17">
        <v>140000</v>
      </c>
      <c r="F29" s="17">
        <f t="shared" si="0"/>
        <v>-140000</v>
      </c>
      <c r="G29" s="18" t="s">
        <v>125</v>
      </c>
    </row>
    <row r="30" spans="1:7" ht="38.25" customHeight="1">
      <c r="A30" s="36"/>
      <c r="B30" s="31"/>
      <c r="C30" s="10" t="s">
        <v>202</v>
      </c>
      <c r="D30" s="17">
        <v>36000</v>
      </c>
      <c r="E30" s="17">
        <v>54000</v>
      </c>
      <c r="F30" s="17">
        <f t="shared" si="0"/>
        <v>-18000</v>
      </c>
      <c r="G30" s="18" t="s">
        <v>127</v>
      </c>
    </row>
    <row r="31" spans="1:7" ht="38.25" customHeight="1">
      <c r="A31" s="36"/>
      <c r="B31" s="31"/>
      <c r="C31" s="10" t="s">
        <v>203</v>
      </c>
      <c r="D31" s="17">
        <v>0</v>
      </c>
      <c r="E31" s="17">
        <v>50000</v>
      </c>
      <c r="F31" s="17">
        <f t="shared" si="0"/>
        <v>-50000</v>
      </c>
      <c r="G31" s="18" t="s">
        <v>130</v>
      </c>
    </row>
    <row r="32" spans="1:7" ht="38.25" customHeight="1">
      <c r="A32" s="36"/>
      <c r="B32" s="31"/>
      <c r="C32" s="19" t="s">
        <v>271</v>
      </c>
      <c r="D32" s="17">
        <v>0</v>
      </c>
      <c r="E32" s="17">
        <v>96000</v>
      </c>
      <c r="F32" s="17">
        <f>SUM(D32-E32)</f>
        <v>-96000</v>
      </c>
      <c r="G32" s="18" t="s">
        <v>144</v>
      </c>
    </row>
    <row r="33" spans="1:7" ht="38.25" customHeight="1" thickBot="1">
      <c r="A33" s="37"/>
      <c r="B33" s="32"/>
      <c r="C33" s="35"/>
      <c r="D33" s="28"/>
      <c r="E33" s="28"/>
      <c r="F33" s="28"/>
      <c r="G33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D8" sqref="D8"/>
      <selection pane="bottomLeft" activeCell="D11" sqref="D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7" s="3" customFormat="1" ht="21.75" customHeight="1">
      <c r="A1" s="181" t="s">
        <v>453</v>
      </c>
      <c r="B1" s="181"/>
      <c r="C1" s="181"/>
      <c r="D1" s="181"/>
      <c r="E1" s="181"/>
      <c r="F1" s="181"/>
      <c r="G1" s="181"/>
    </row>
    <row r="2" spans="1:7" s="3" customFormat="1" ht="21.75" customHeight="1">
      <c r="A2" s="181"/>
      <c r="B2" s="181"/>
      <c r="C2" s="181"/>
      <c r="D2" s="181"/>
      <c r="E2" s="181"/>
      <c r="F2" s="181"/>
      <c r="G2" s="181"/>
    </row>
    <row r="3" spans="1:7" s="3" customFormat="1" ht="21.75" customHeight="1">
      <c r="A3" s="182" t="s">
        <v>454</v>
      </c>
      <c r="B3" s="182"/>
      <c r="C3" s="182"/>
      <c r="D3" s="182"/>
      <c r="E3" s="182"/>
      <c r="F3" s="182"/>
      <c r="G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48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272</v>
      </c>
      <c r="B8" s="13"/>
      <c r="C8" s="14"/>
      <c r="D8" s="15">
        <f>SUM(D9)</f>
        <v>0</v>
      </c>
      <c r="E8" s="15">
        <f>SUM(E9)</f>
        <v>1000</v>
      </c>
      <c r="F8" s="15">
        <f>SUM(D8-E8)</f>
        <v>-1000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0</v>
      </c>
      <c r="E9" s="17">
        <f>SUM(E10)</f>
        <v>1000</v>
      </c>
      <c r="F9" s="17">
        <f>SUM(D9-E9)</f>
        <v>-1000</v>
      </c>
      <c r="G9" s="18"/>
    </row>
    <row r="10" spans="1:7" ht="38.25" customHeight="1">
      <c r="A10" s="36"/>
      <c r="B10" s="30"/>
      <c r="C10" s="10" t="s">
        <v>43</v>
      </c>
      <c r="D10" s="17">
        <v>0</v>
      </c>
      <c r="E10" s="17">
        <v>1000</v>
      </c>
      <c r="F10" s="17">
        <f>SUM(D10-E10)</f>
        <v>-1000</v>
      </c>
      <c r="G10" s="18" t="s">
        <v>187</v>
      </c>
    </row>
    <row r="11" spans="1:7" ht="38.25" customHeight="1">
      <c r="A11" s="36"/>
      <c r="B11" s="31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G6:G7"/>
    <mergeCell ref="A6:C6"/>
    <mergeCell ref="D6:D7"/>
    <mergeCell ref="E6:E7"/>
    <mergeCell ref="F6:F7"/>
    <mergeCell ref="A1:G2"/>
    <mergeCell ref="A3:G3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D8" sqref="D8"/>
      <selection pane="bottomLeft" activeCell="C13" sqref="C13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7" s="3" customFormat="1" ht="21.75" customHeight="1">
      <c r="A1" s="181" t="s">
        <v>453</v>
      </c>
      <c r="B1" s="181"/>
      <c r="C1" s="181"/>
      <c r="D1" s="181"/>
      <c r="E1" s="181"/>
      <c r="F1" s="181"/>
      <c r="G1" s="181"/>
    </row>
    <row r="2" spans="1:7" s="3" customFormat="1" ht="21.75" customHeight="1">
      <c r="A2" s="181"/>
      <c r="B2" s="181"/>
      <c r="C2" s="181"/>
      <c r="D2" s="181"/>
      <c r="E2" s="181"/>
      <c r="F2" s="181"/>
      <c r="G2" s="181"/>
    </row>
    <row r="3" spans="1:7" s="3" customFormat="1" ht="21.75" customHeight="1">
      <c r="A3" s="182" t="s">
        <v>454</v>
      </c>
      <c r="B3" s="182"/>
      <c r="C3" s="182"/>
      <c r="D3" s="182"/>
      <c r="E3" s="182"/>
      <c r="F3" s="182"/>
      <c r="G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48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272</v>
      </c>
      <c r="B8" s="13"/>
      <c r="C8" s="14"/>
      <c r="D8" s="15">
        <f>SUM(D9)</f>
        <v>0</v>
      </c>
      <c r="E8" s="15">
        <f>SUM(E9)</f>
        <v>1000</v>
      </c>
      <c r="F8" s="15">
        <f>SUM(D8-E8)</f>
        <v>-1000</v>
      </c>
      <c r="G8" s="16"/>
    </row>
    <row r="9" spans="1:7" ht="38.25" customHeight="1">
      <c r="A9" s="41"/>
      <c r="B9" s="11" t="s">
        <v>186</v>
      </c>
      <c r="C9" s="10"/>
      <c r="D9" s="17">
        <f>SUM(D10)</f>
        <v>0</v>
      </c>
      <c r="E9" s="17">
        <f>SUM(E10)</f>
        <v>1000</v>
      </c>
      <c r="F9" s="17">
        <f>SUM(D9-E9)</f>
        <v>-1000</v>
      </c>
      <c r="G9" s="18"/>
    </row>
    <row r="10" spans="1:7" ht="38.25" customHeight="1">
      <c r="A10" s="36"/>
      <c r="B10" s="30"/>
      <c r="C10" s="10" t="s">
        <v>186</v>
      </c>
      <c r="D10" s="17">
        <v>0</v>
      </c>
      <c r="E10" s="17">
        <v>1000</v>
      </c>
      <c r="F10" s="17">
        <f>SUM(D10-E10)</f>
        <v>-1000</v>
      </c>
      <c r="G10" s="18" t="s">
        <v>187</v>
      </c>
    </row>
    <row r="11" spans="1:7" ht="38.25" customHeight="1">
      <c r="A11" s="36"/>
      <c r="B11" s="31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G6:G7"/>
    <mergeCell ref="A6:C6"/>
    <mergeCell ref="D6:D7"/>
    <mergeCell ref="E6:E7"/>
    <mergeCell ref="F6:F7"/>
    <mergeCell ref="A1:G2"/>
    <mergeCell ref="A3:G3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0" sqref="H30:K30"/>
      <selection pane="bottomLeft" activeCell="D11" sqref="D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49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273</v>
      </c>
      <c r="B8" s="13"/>
      <c r="C8" s="14"/>
      <c r="D8" s="15">
        <f>SUM(D9,D11)</f>
        <v>129000</v>
      </c>
      <c r="E8" s="15">
        <f>SUM(E9,E11)</f>
        <v>134000</v>
      </c>
      <c r="F8" s="15">
        <f>SUM(D8-E8)</f>
        <v>-5000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129000</v>
      </c>
      <c r="E9" s="17">
        <f>SUM(E10)</f>
        <v>134000</v>
      </c>
      <c r="F9" s="17">
        <f>SUM(D9-E9)</f>
        <v>-5000</v>
      </c>
      <c r="G9" s="18"/>
    </row>
    <row r="10" spans="1:7" ht="38.25" customHeight="1">
      <c r="A10" s="36"/>
      <c r="B10" s="30"/>
      <c r="C10" s="10" t="s">
        <v>43</v>
      </c>
      <c r="D10" s="17">
        <v>129000</v>
      </c>
      <c r="E10" s="17">
        <v>134000</v>
      </c>
      <c r="F10" s="17">
        <f>SUM(D10-E10)</f>
        <v>-5000</v>
      </c>
      <c r="G10" s="18" t="s">
        <v>49</v>
      </c>
    </row>
    <row r="11" spans="1:7" ht="38.25" customHeight="1">
      <c r="A11" s="36"/>
      <c r="B11" s="30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48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0" sqref="H30:K30"/>
      <selection pane="bottomLeft" activeCell="D15" sqref="D15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49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273</v>
      </c>
      <c r="B8" s="13"/>
      <c r="C8" s="14"/>
      <c r="D8" s="15">
        <f>SUM(D9,D11)</f>
        <v>129000</v>
      </c>
      <c r="E8" s="15">
        <f>SUM(E9,E11)</f>
        <v>134000</v>
      </c>
      <c r="F8" s="15">
        <f aca="true" t="shared" si="0" ref="F8:F13">SUM(D8-E8)</f>
        <v>-5000</v>
      </c>
      <c r="G8" s="16"/>
    </row>
    <row r="9" spans="1:7" ht="38.25" customHeight="1">
      <c r="A9" s="41"/>
      <c r="B9" s="11" t="s">
        <v>274</v>
      </c>
      <c r="C9" s="10"/>
      <c r="D9" s="17">
        <f>SUM(D10)</f>
        <v>2000</v>
      </c>
      <c r="E9" s="17">
        <f>SUM(E10)</f>
        <v>5000</v>
      </c>
      <c r="F9" s="17">
        <f t="shared" si="0"/>
        <v>-3000</v>
      </c>
      <c r="G9" s="18"/>
    </row>
    <row r="10" spans="1:7" ht="38.25" customHeight="1">
      <c r="A10" s="36"/>
      <c r="B10" s="11"/>
      <c r="C10" s="10" t="s">
        <v>228</v>
      </c>
      <c r="D10" s="17">
        <v>2000</v>
      </c>
      <c r="E10" s="17">
        <v>5000</v>
      </c>
      <c r="F10" s="17">
        <f t="shared" si="0"/>
        <v>-3000</v>
      </c>
      <c r="G10" s="18" t="s">
        <v>95</v>
      </c>
    </row>
    <row r="11" spans="1:7" ht="38.25" customHeight="1">
      <c r="A11" s="36"/>
      <c r="B11" s="11" t="s">
        <v>275</v>
      </c>
      <c r="C11" s="10"/>
      <c r="D11" s="17">
        <f>SUM(D12:D13)</f>
        <v>127000</v>
      </c>
      <c r="E11" s="17">
        <f>SUM(E12:E13)</f>
        <v>129000</v>
      </c>
      <c r="F11" s="17">
        <f t="shared" si="0"/>
        <v>-2000</v>
      </c>
      <c r="G11" s="18"/>
    </row>
    <row r="12" spans="1:7" ht="38.25" customHeight="1">
      <c r="A12" s="36"/>
      <c r="B12" s="30"/>
      <c r="C12" s="10" t="s">
        <v>276</v>
      </c>
      <c r="D12" s="17">
        <v>116000</v>
      </c>
      <c r="E12" s="17">
        <v>116000</v>
      </c>
      <c r="F12" s="17">
        <f t="shared" si="0"/>
        <v>0</v>
      </c>
      <c r="G12" s="18" t="s">
        <v>49</v>
      </c>
    </row>
    <row r="13" spans="1:7" ht="38.25" customHeight="1">
      <c r="A13" s="36"/>
      <c r="B13" s="31"/>
      <c r="C13" s="10" t="s">
        <v>277</v>
      </c>
      <c r="D13" s="17">
        <v>11000</v>
      </c>
      <c r="E13" s="17">
        <v>13000</v>
      </c>
      <c r="F13" s="17">
        <f t="shared" si="0"/>
        <v>-2000</v>
      </c>
      <c r="G13" s="18" t="s">
        <v>150</v>
      </c>
    </row>
    <row r="14" spans="1:7" ht="38.25" customHeight="1">
      <c r="A14" s="36"/>
      <c r="B14" s="31"/>
      <c r="C14" s="33"/>
      <c r="D14" s="24"/>
      <c r="E14" s="24"/>
      <c r="F14" s="24"/>
      <c r="G14" s="25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27" sqref="H27:K27"/>
      <selection pane="bottomLeft" activeCell="D11" sqref="D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50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278</v>
      </c>
      <c r="B8" s="13"/>
      <c r="C8" s="14"/>
      <c r="D8" s="15">
        <f>SUM(D9,D11)</f>
        <v>2908000</v>
      </c>
      <c r="E8" s="15">
        <f>SUM(E9,E11)</f>
        <v>2194000</v>
      </c>
      <c r="F8" s="15">
        <f>SUM(D8-E8)</f>
        <v>714000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2908000</v>
      </c>
      <c r="E9" s="17">
        <f>SUM(E10)</f>
        <v>2194000</v>
      </c>
      <c r="F9" s="17">
        <f>SUM(D9-E9)</f>
        <v>714000</v>
      </c>
      <c r="G9" s="18"/>
    </row>
    <row r="10" spans="1:7" ht="38.25" customHeight="1">
      <c r="A10" s="36"/>
      <c r="B10" s="30"/>
      <c r="C10" s="10" t="s">
        <v>43</v>
      </c>
      <c r="D10" s="17">
        <v>2908000</v>
      </c>
      <c r="E10" s="17">
        <v>2194000</v>
      </c>
      <c r="F10" s="17">
        <f>SUM(D10-E10)</f>
        <v>714000</v>
      </c>
      <c r="G10" s="18" t="s">
        <v>50</v>
      </c>
    </row>
    <row r="11" spans="1:7" ht="38.25" customHeight="1">
      <c r="A11" s="36"/>
      <c r="B11" s="30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27" sqref="H27:K27"/>
      <selection pane="bottomLeft" activeCell="A1" sqref="A1:H2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50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8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9"/>
      <c r="E7" s="185"/>
      <c r="F7" s="185"/>
      <c r="G7" s="185"/>
    </row>
    <row r="8" spans="1:7" ht="38.25" customHeight="1">
      <c r="A8" s="12" t="s">
        <v>278</v>
      </c>
      <c r="B8" s="13"/>
      <c r="C8" s="14"/>
      <c r="D8" s="15">
        <f>SUM(D9,D11)</f>
        <v>2908000</v>
      </c>
      <c r="E8" s="15">
        <f>SUM(E9,E11)</f>
        <v>2194000</v>
      </c>
      <c r="F8" s="15">
        <f>SUM(D8-E8)</f>
        <v>714000</v>
      </c>
      <c r="G8" s="16"/>
    </row>
    <row r="9" spans="1:7" ht="38.25" customHeight="1">
      <c r="A9" s="41"/>
      <c r="B9" s="11" t="s">
        <v>274</v>
      </c>
      <c r="C9" s="10"/>
      <c r="D9" s="17">
        <f>SUM(D10)</f>
        <v>9000</v>
      </c>
      <c r="E9" s="17">
        <f>SUM(E10)</f>
        <v>9000</v>
      </c>
      <c r="F9" s="17">
        <f aca="true" t="shared" si="0" ref="F9:F19">SUM(D9-E9)</f>
        <v>0</v>
      </c>
      <c r="G9" s="18"/>
    </row>
    <row r="10" spans="1:7" ht="38.25" customHeight="1">
      <c r="A10" s="36"/>
      <c r="B10" s="11"/>
      <c r="C10" s="10" t="s">
        <v>279</v>
      </c>
      <c r="D10" s="17">
        <v>9000</v>
      </c>
      <c r="E10" s="17">
        <v>9000</v>
      </c>
      <c r="F10" s="17">
        <f t="shared" si="0"/>
        <v>0</v>
      </c>
      <c r="G10" s="18" t="s">
        <v>102</v>
      </c>
    </row>
    <row r="11" spans="1:7" ht="38.25" customHeight="1">
      <c r="A11" s="36"/>
      <c r="B11" s="11" t="s">
        <v>275</v>
      </c>
      <c r="C11" s="10"/>
      <c r="D11" s="17">
        <f>SUM(D12:D19)</f>
        <v>2899000</v>
      </c>
      <c r="E11" s="17">
        <f>SUM(E12:E19)</f>
        <v>2185000</v>
      </c>
      <c r="F11" s="17">
        <f>SUM(D11-E11)</f>
        <v>714000</v>
      </c>
      <c r="G11" s="18"/>
    </row>
    <row r="12" spans="1:7" ht="38.25" customHeight="1">
      <c r="A12" s="36"/>
      <c r="B12" s="30"/>
      <c r="C12" s="10" t="s">
        <v>117</v>
      </c>
      <c r="D12" s="17">
        <v>383000</v>
      </c>
      <c r="E12" s="17">
        <v>383000</v>
      </c>
      <c r="F12" s="17">
        <f t="shared" si="0"/>
        <v>0</v>
      </c>
      <c r="G12" s="18" t="s">
        <v>118</v>
      </c>
    </row>
    <row r="13" spans="1:7" ht="38.25" customHeight="1">
      <c r="A13" s="36"/>
      <c r="B13" s="31"/>
      <c r="C13" s="10" t="s">
        <v>280</v>
      </c>
      <c r="D13" s="17">
        <v>22000</v>
      </c>
      <c r="E13" s="17">
        <v>11000</v>
      </c>
      <c r="F13" s="17">
        <f t="shared" si="0"/>
        <v>11000</v>
      </c>
      <c r="G13" s="18" t="s">
        <v>95</v>
      </c>
    </row>
    <row r="14" spans="1:7" ht="38.25" customHeight="1">
      <c r="A14" s="36"/>
      <c r="B14" s="31"/>
      <c r="C14" s="10" t="s">
        <v>620</v>
      </c>
      <c r="D14" s="17">
        <v>10000</v>
      </c>
      <c r="E14" s="17">
        <v>0</v>
      </c>
      <c r="F14" s="17">
        <f t="shared" si="0"/>
        <v>10000</v>
      </c>
      <c r="G14" s="18"/>
    </row>
    <row r="15" spans="1:7" ht="38.25" customHeight="1">
      <c r="A15" s="36"/>
      <c r="B15" s="31"/>
      <c r="C15" s="10" t="s">
        <v>621</v>
      </c>
      <c r="D15" s="17">
        <v>140000</v>
      </c>
      <c r="E15" s="17">
        <v>140000</v>
      </c>
      <c r="F15" s="17">
        <f t="shared" si="0"/>
        <v>0</v>
      </c>
      <c r="G15" s="18" t="s">
        <v>125</v>
      </c>
    </row>
    <row r="16" spans="1:7" ht="38.25" customHeight="1">
      <c r="A16" s="36"/>
      <c r="B16" s="31"/>
      <c r="C16" s="10" t="s">
        <v>622</v>
      </c>
      <c r="D16" s="17">
        <v>142000</v>
      </c>
      <c r="E16" s="17">
        <v>108000</v>
      </c>
      <c r="F16" s="17">
        <f t="shared" si="0"/>
        <v>34000</v>
      </c>
      <c r="G16" s="18" t="s">
        <v>127</v>
      </c>
    </row>
    <row r="17" spans="1:7" ht="38.25" customHeight="1">
      <c r="A17" s="36"/>
      <c r="B17" s="31"/>
      <c r="C17" s="10" t="s">
        <v>623</v>
      </c>
      <c r="D17" s="17">
        <v>100000</v>
      </c>
      <c r="E17" s="17">
        <v>0</v>
      </c>
      <c r="F17" s="17">
        <f t="shared" si="0"/>
        <v>100000</v>
      </c>
      <c r="G17" s="18" t="s">
        <v>624</v>
      </c>
    </row>
    <row r="18" spans="1:7" ht="38.25" customHeight="1">
      <c r="A18" s="36"/>
      <c r="B18" s="31"/>
      <c r="C18" s="10" t="s">
        <v>544</v>
      </c>
      <c r="D18" s="17">
        <v>2020000</v>
      </c>
      <c r="E18" s="17">
        <v>1515000</v>
      </c>
      <c r="F18" s="17">
        <f t="shared" si="0"/>
        <v>505000</v>
      </c>
      <c r="G18" s="18" t="s">
        <v>135</v>
      </c>
    </row>
    <row r="19" spans="1:7" ht="38.25" customHeight="1">
      <c r="A19" s="36"/>
      <c r="B19" s="31"/>
      <c r="C19" s="10" t="s">
        <v>218</v>
      </c>
      <c r="D19" s="17">
        <v>82000</v>
      </c>
      <c r="E19" s="17">
        <v>28000</v>
      </c>
      <c r="F19" s="17">
        <f t="shared" si="0"/>
        <v>54000</v>
      </c>
      <c r="G19" s="18" t="s">
        <v>625</v>
      </c>
    </row>
    <row r="20" spans="1:7" ht="38.25" customHeight="1">
      <c r="A20" s="36"/>
      <c r="B20" s="31"/>
      <c r="C20" s="33"/>
      <c r="D20" s="24"/>
      <c r="E20" s="24"/>
      <c r="F20" s="24"/>
      <c r="G20" s="25"/>
    </row>
    <row r="21" spans="1:7" ht="38.25" customHeight="1">
      <c r="A21" s="36"/>
      <c r="B21" s="31"/>
      <c r="C21" s="45"/>
      <c r="D21" s="26"/>
      <c r="E21" s="26"/>
      <c r="F21" s="26"/>
      <c r="G21" s="27"/>
    </row>
    <row r="22" spans="1:7" ht="38.25" customHeight="1">
      <c r="A22" s="36"/>
      <c r="B22" s="31"/>
      <c r="C22" s="45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39"/>
  <sheetViews>
    <sheetView zoomScale="75" zoomScaleNormal="75" zoomScalePageLayoutView="0" workbookViewId="0" topLeftCell="A1">
      <selection activeCell="H10" sqref="H10:K10"/>
    </sheetView>
  </sheetViews>
  <sheetFormatPr defaultColWidth="9.00390625" defaultRowHeight="13.5"/>
  <cols>
    <col min="1" max="7" width="6.875" style="97" customWidth="1"/>
    <col min="8" max="19" width="6.50390625" style="97" customWidth="1"/>
    <col min="20" max="23" width="9.00390625" style="97" customWidth="1"/>
    <col min="24" max="24" width="10.50390625" style="97" bestFit="1" customWidth="1"/>
    <col min="25" max="16384" width="9.00390625" style="97" customWidth="1"/>
  </cols>
  <sheetData>
    <row r="1" spans="1:19" ht="17.25">
      <c r="A1" s="116" t="s">
        <v>639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7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7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8:19" ht="17.25">
      <c r="R4" s="117" t="s">
        <v>10</v>
      </c>
      <c r="S4" s="117"/>
    </row>
    <row r="5" spans="8:19" ht="18" thickBot="1">
      <c r="H5" s="98"/>
      <c r="R5" s="118"/>
      <c r="S5" s="118"/>
    </row>
    <row r="6" spans="1:19" ht="23.25" customHeight="1" thickBot="1">
      <c r="A6" s="119" t="s">
        <v>392</v>
      </c>
      <c r="B6" s="120"/>
      <c r="C6" s="120"/>
      <c r="D6" s="120"/>
      <c r="E6" s="120"/>
      <c r="F6" s="120"/>
      <c r="G6" s="120"/>
      <c r="H6" s="119" t="s">
        <v>644</v>
      </c>
      <c r="I6" s="120"/>
      <c r="J6" s="120"/>
      <c r="K6" s="121"/>
      <c r="L6" s="119" t="s">
        <v>645</v>
      </c>
      <c r="M6" s="120"/>
      <c r="N6" s="120"/>
      <c r="O6" s="121"/>
      <c r="P6" s="119" t="s">
        <v>407</v>
      </c>
      <c r="Q6" s="120"/>
      <c r="R6" s="120"/>
      <c r="S6" s="121"/>
    </row>
    <row r="7" spans="1:19" ht="27.75" customHeight="1">
      <c r="A7" s="122" t="s">
        <v>410</v>
      </c>
      <c r="B7" s="123"/>
      <c r="C7" s="123"/>
      <c r="D7" s="123"/>
      <c r="E7" s="123"/>
      <c r="F7" s="123"/>
      <c r="G7" s="123"/>
      <c r="H7" s="124"/>
      <c r="I7" s="124"/>
      <c r="J7" s="124"/>
      <c r="K7" s="124"/>
      <c r="L7" s="124"/>
      <c r="M7" s="124"/>
      <c r="N7" s="124"/>
      <c r="O7" s="124"/>
      <c r="P7" s="125"/>
      <c r="Q7" s="125"/>
      <c r="R7" s="125"/>
      <c r="S7" s="126"/>
    </row>
    <row r="8" spans="1:19" ht="27.75" customHeight="1">
      <c r="A8" s="127" t="s">
        <v>408</v>
      </c>
      <c r="B8" s="128"/>
      <c r="C8" s="128"/>
      <c r="D8" s="128"/>
      <c r="E8" s="128"/>
      <c r="F8" s="128"/>
      <c r="G8" s="128"/>
      <c r="H8" s="129">
        <v>3489000</v>
      </c>
      <c r="I8" s="129"/>
      <c r="J8" s="129"/>
      <c r="K8" s="129"/>
      <c r="L8" s="129"/>
      <c r="M8" s="129"/>
      <c r="N8" s="129"/>
      <c r="O8" s="129"/>
      <c r="P8" s="130">
        <f>SUM(H8-L8)</f>
        <v>3489000</v>
      </c>
      <c r="Q8" s="130"/>
      <c r="R8" s="130"/>
      <c r="S8" s="131"/>
    </row>
    <row r="9" spans="1:19" ht="27.75" customHeight="1">
      <c r="A9" s="127" t="s">
        <v>409</v>
      </c>
      <c r="B9" s="128"/>
      <c r="C9" s="128"/>
      <c r="D9" s="128"/>
      <c r="E9" s="128"/>
      <c r="F9" s="128"/>
      <c r="G9" s="128"/>
      <c r="H9" s="129">
        <v>1411000</v>
      </c>
      <c r="I9" s="129"/>
      <c r="J9" s="129"/>
      <c r="K9" s="129"/>
      <c r="L9" s="129"/>
      <c r="M9" s="129"/>
      <c r="N9" s="129"/>
      <c r="O9" s="129"/>
      <c r="P9" s="130">
        <f>SUM(H9-L9)</f>
        <v>1411000</v>
      </c>
      <c r="Q9" s="130"/>
      <c r="R9" s="130"/>
      <c r="S9" s="131"/>
    </row>
    <row r="10" spans="1:19" ht="27.75" customHeight="1">
      <c r="A10" s="132" t="s">
        <v>509</v>
      </c>
      <c r="B10" s="133"/>
      <c r="C10" s="133"/>
      <c r="D10" s="133"/>
      <c r="E10" s="133"/>
      <c r="F10" s="133"/>
      <c r="G10" s="133"/>
      <c r="H10" s="134">
        <v>680000</v>
      </c>
      <c r="I10" s="134"/>
      <c r="J10" s="134"/>
      <c r="K10" s="134"/>
      <c r="L10" s="134"/>
      <c r="M10" s="134"/>
      <c r="N10" s="134"/>
      <c r="O10" s="134"/>
      <c r="P10" s="135">
        <f>SUM(H10-L10)</f>
        <v>680000</v>
      </c>
      <c r="Q10" s="135"/>
      <c r="R10" s="135"/>
      <c r="S10" s="136"/>
    </row>
    <row r="11" spans="1:19" ht="27.75" customHeight="1">
      <c r="A11" s="137" t="s">
        <v>393</v>
      </c>
      <c r="B11" s="138"/>
      <c r="C11" s="138"/>
      <c r="D11" s="138"/>
      <c r="E11" s="138"/>
      <c r="F11" s="138"/>
      <c r="G11" s="139"/>
      <c r="H11" s="134">
        <f>SUM(H8:K10)</f>
        <v>5580000</v>
      </c>
      <c r="I11" s="134"/>
      <c r="J11" s="134"/>
      <c r="K11" s="134"/>
      <c r="L11" s="134">
        <f>SUM(L8:O10)</f>
        <v>0</v>
      </c>
      <c r="M11" s="134"/>
      <c r="N11" s="134"/>
      <c r="O11" s="134"/>
      <c r="P11" s="135">
        <f>SUM(H11-L11)</f>
        <v>5580000</v>
      </c>
      <c r="Q11" s="135"/>
      <c r="R11" s="135"/>
      <c r="S11" s="136"/>
    </row>
    <row r="12" spans="1:19" ht="27.75" customHeight="1">
      <c r="A12" s="140" t="s">
        <v>411</v>
      </c>
      <c r="B12" s="141"/>
      <c r="C12" s="141"/>
      <c r="D12" s="141"/>
      <c r="E12" s="141"/>
      <c r="F12" s="141"/>
      <c r="G12" s="141"/>
      <c r="H12" s="142"/>
      <c r="I12" s="142"/>
      <c r="J12" s="142"/>
      <c r="K12" s="142"/>
      <c r="L12" s="142"/>
      <c r="M12" s="142"/>
      <c r="N12" s="142"/>
      <c r="O12" s="142"/>
      <c r="P12" s="143"/>
      <c r="Q12" s="143"/>
      <c r="R12" s="143"/>
      <c r="S12" s="144"/>
    </row>
    <row r="13" spans="1:19" ht="27.75" customHeight="1">
      <c r="A13" s="127" t="s">
        <v>412</v>
      </c>
      <c r="B13" s="128"/>
      <c r="C13" s="128"/>
      <c r="D13" s="128"/>
      <c r="E13" s="128"/>
      <c r="F13" s="128"/>
      <c r="G13" s="128"/>
      <c r="H13" s="129">
        <v>10315000</v>
      </c>
      <c r="I13" s="129"/>
      <c r="J13" s="129"/>
      <c r="K13" s="129"/>
      <c r="L13" s="129"/>
      <c r="M13" s="129"/>
      <c r="N13" s="129"/>
      <c r="O13" s="129"/>
      <c r="P13" s="130">
        <f>SUM(H13-L13)</f>
        <v>10315000</v>
      </c>
      <c r="Q13" s="130"/>
      <c r="R13" s="130"/>
      <c r="S13" s="131"/>
    </row>
    <row r="14" spans="1:19" ht="27.75" customHeight="1">
      <c r="A14" s="127" t="s">
        <v>413</v>
      </c>
      <c r="B14" s="128"/>
      <c r="C14" s="128"/>
      <c r="D14" s="128"/>
      <c r="E14" s="128"/>
      <c r="F14" s="128"/>
      <c r="G14" s="128"/>
      <c r="H14" s="129">
        <v>40384000</v>
      </c>
      <c r="I14" s="129"/>
      <c r="J14" s="129"/>
      <c r="K14" s="129"/>
      <c r="L14" s="129"/>
      <c r="M14" s="129"/>
      <c r="N14" s="129"/>
      <c r="O14" s="129"/>
      <c r="P14" s="130">
        <f>SUM(H14-L14)</f>
        <v>40384000</v>
      </c>
      <c r="Q14" s="130"/>
      <c r="R14" s="130"/>
      <c r="S14" s="131"/>
    </row>
    <row r="15" spans="1:19" ht="27.75" customHeight="1">
      <c r="A15" s="127" t="s">
        <v>414</v>
      </c>
      <c r="B15" s="128"/>
      <c r="C15" s="128"/>
      <c r="D15" s="128"/>
      <c r="E15" s="128"/>
      <c r="F15" s="128"/>
      <c r="G15" s="128"/>
      <c r="H15" s="129">
        <v>12402000</v>
      </c>
      <c r="I15" s="129"/>
      <c r="J15" s="129"/>
      <c r="K15" s="129"/>
      <c r="L15" s="129"/>
      <c r="M15" s="129"/>
      <c r="N15" s="129"/>
      <c r="O15" s="129"/>
      <c r="P15" s="130">
        <f>SUM(H15-L15)</f>
        <v>12402000</v>
      </c>
      <c r="Q15" s="130"/>
      <c r="R15" s="130"/>
      <c r="S15" s="131"/>
    </row>
    <row r="16" spans="1:19" ht="27.75" customHeight="1">
      <c r="A16" s="145" t="s">
        <v>393</v>
      </c>
      <c r="B16" s="146"/>
      <c r="C16" s="146"/>
      <c r="D16" s="146"/>
      <c r="E16" s="146"/>
      <c r="F16" s="146"/>
      <c r="G16" s="147"/>
      <c r="H16" s="148">
        <f>SUM(H13:K15)</f>
        <v>63101000</v>
      </c>
      <c r="I16" s="149"/>
      <c r="J16" s="149"/>
      <c r="K16" s="150"/>
      <c r="L16" s="148">
        <f>SUM(L13:O15)</f>
        <v>0</v>
      </c>
      <c r="M16" s="149"/>
      <c r="N16" s="149"/>
      <c r="O16" s="150"/>
      <c r="P16" s="148">
        <f>SUM(H16-L16)</f>
        <v>63101000</v>
      </c>
      <c r="Q16" s="149"/>
      <c r="R16" s="149"/>
      <c r="S16" s="150"/>
    </row>
    <row r="17" spans="1:19" ht="27.75" customHeight="1">
      <c r="A17" s="151" t="s">
        <v>415</v>
      </c>
      <c r="B17" s="152"/>
      <c r="C17" s="152"/>
      <c r="D17" s="152"/>
      <c r="E17" s="152"/>
      <c r="F17" s="152"/>
      <c r="G17" s="152"/>
      <c r="H17" s="153"/>
      <c r="I17" s="154"/>
      <c r="J17" s="154"/>
      <c r="K17" s="155"/>
      <c r="L17" s="153"/>
      <c r="M17" s="154"/>
      <c r="N17" s="154"/>
      <c r="O17" s="155"/>
      <c r="P17" s="154"/>
      <c r="Q17" s="154"/>
      <c r="R17" s="154"/>
      <c r="S17" s="155"/>
    </row>
    <row r="18" spans="1:19" ht="27.75" customHeight="1">
      <c r="A18" s="156" t="s">
        <v>394</v>
      </c>
      <c r="B18" s="157"/>
      <c r="C18" s="157"/>
      <c r="D18" s="157"/>
      <c r="E18" s="157"/>
      <c r="F18" s="157"/>
      <c r="G18" s="158"/>
      <c r="H18" s="129">
        <v>6978000</v>
      </c>
      <c r="I18" s="129"/>
      <c r="J18" s="129"/>
      <c r="K18" s="129"/>
      <c r="L18" s="129">
        <v>6978000</v>
      </c>
      <c r="M18" s="129"/>
      <c r="N18" s="129"/>
      <c r="O18" s="129"/>
      <c r="P18" s="130">
        <f>SUM(H18-L18)</f>
        <v>0</v>
      </c>
      <c r="Q18" s="130"/>
      <c r="R18" s="130"/>
      <c r="S18" s="131"/>
    </row>
    <row r="19" spans="1:19" ht="27.75" customHeight="1">
      <c r="A19" s="145" t="s">
        <v>393</v>
      </c>
      <c r="B19" s="146"/>
      <c r="C19" s="146"/>
      <c r="D19" s="146"/>
      <c r="E19" s="146"/>
      <c r="F19" s="146"/>
      <c r="G19" s="147"/>
      <c r="H19" s="148">
        <f>H18</f>
        <v>6978000</v>
      </c>
      <c r="I19" s="149"/>
      <c r="J19" s="149"/>
      <c r="K19" s="150"/>
      <c r="L19" s="148">
        <f>L18</f>
        <v>6978000</v>
      </c>
      <c r="M19" s="149"/>
      <c r="N19" s="149"/>
      <c r="O19" s="150"/>
      <c r="P19" s="148">
        <f>P18</f>
        <v>0</v>
      </c>
      <c r="Q19" s="149"/>
      <c r="R19" s="149"/>
      <c r="S19" s="150"/>
    </row>
    <row r="20" spans="1:19" ht="27.75" customHeight="1">
      <c r="A20" s="151" t="s">
        <v>416</v>
      </c>
      <c r="B20" s="152"/>
      <c r="C20" s="152"/>
      <c r="D20" s="152"/>
      <c r="E20" s="152"/>
      <c r="F20" s="152"/>
      <c r="G20" s="152"/>
      <c r="H20" s="99"/>
      <c r="I20" s="159"/>
      <c r="J20" s="159"/>
      <c r="K20" s="160"/>
      <c r="L20" s="99"/>
      <c r="M20" s="159"/>
      <c r="N20" s="159"/>
      <c r="O20" s="160"/>
      <c r="P20" s="100"/>
      <c r="Q20" s="100"/>
      <c r="R20" s="100"/>
      <c r="S20" s="101"/>
    </row>
    <row r="21" spans="1:19" ht="27.75" customHeight="1">
      <c r="A21" s="127" t="s">
        <v>417</v>
      </c>
      <c r="B21" s="128"/>
      <c r="C21" s="128"/>
      <c r="D21" s="128"/>
      <c r="E21" s="128"/>
      <c r="F21" s="128"/>
      <c r="G21" s="128"/>
      <c r="H21" s="129">
        <v>12052000</v>
      </c>
      <c r="I21" s="129"/>
      <c r="J21" s="129"/>
      <c r="K21" s="129"/>
      <c r="L21" s="129">
        <v>12052000</v>
      </c>
      <c r="M21" s="129"/>
      <c r="N21" s="129"/>
      <c r="O21" s="129"/>
      <c r="P21" s="130">
        <f aca="true" t="shared" si="0" ref="P21:P33">SUM(H21-L21)</f>
        <v>0</v>
      </c>
      <c r="Q21" s="130"/>
      <c r="R21" s="130"/>
      <c r="S21" s="131"/>
    </row>
    <row r="22" spans="1:19" ht="27.75" customHeight="1">
      <c r="A22" s="127" t="s">
        <v>418</v>
      </c>
      <c r="B22" s="128"/>
      <c r="C22" s="128"/>
      <c r="D22" s="128"/>
      <c r="E22" s="128"/>
      <c r="F22" s="128"/>
      <c r="G22" s="128"/>
      <c r="H22" s="129">
        <v>15548000</v>
      </c>
      <c r="I22" s="129"/>
      <c r="J22" s="129"/>
      <c r="K22" s="129"/>
      <c r="L22" s="129">
        <v>15548000</v>
      </c>
      <c r="M22" s="129"/>
      <c r="N22" s="129"/>
      <c r="O22" s="129"/>
      <c r="P22" s="130">
        <f t="shared" si="0"/>
        <v>0</v>
      </c>
      <c r="Q22" s="130"/>
      <c r="R22" s="130"/>
      <c r="S22" s="131"/>
    </row>
    <row r="23" spans="1:19" ht="27.75" customHeight="1">
      <c r="A23" s="127" t="s">
        <v>419</v>
      </c>
      <c r="B23" s="128"/>
      <c r="C23" s="128"/>
      <c r="D23" s="128"/>
      <c r="E23" s="128"/>
      <c r="F23" s="128"/>
      <c r="G23" s="128"/>
      <c r="H23" s="129">
        <v>19773000</v>
      </c>
      <c r="I23" s="129"/>
      <c r="J23" s="129"/>
      <c r="K23" s="129"/>
      <c r="L23" s="129">
        <v>19773000</v>
      </c>
      <c r="M23" s="129"/>
      <c r="N23" s="129"/>
      <c r="O23" s="129"/>
      <c r="P23" s="130">
        <f t="shared" si="0"/>
        <v>0</v>
      </c>
      <c r="Q23" s="130"/>
      <c r="R23" s="130"/>
      <c r="S23" s="131"/>
    </row>
    <row r="24" spans="1:19" ht="27.75" customHeight="1">
      <c r="A24" s="127" t="s">
        <v>420</v>
      </c>
      <c r="B24" s="128"/>
      <c r="C24" s="128"/>
      <c r="D24" s="128"/>
      <c r="E24" s="128"/>
      <c r="F24" s="128"/>
      <c r="G24" s="128"/>
      <c r="H24" s="129">
        <v>4657000</v>
      </c>
      <c r="I24" s="129"/>
      <c r="J24" s="129"/>
      <c r="K24" s="129"/>
      <c r="L24" s="129">
        <v>4657000</v>
      </c>
      <c r="M24" s="129"/>
      <c r="N24" s="129"/>
      <c r="O24" s="129"/>
      <c r="P24" s="130">
        <f t="shared" si="0"/>
        <v>0</v>
      </c>
      <c r="Q24" s="130"/>
      <c r="R24" s="130"/>
      <c r="S24" s="131"/>
    </row>
    <row r="25" spans="1:19" ht="27.75" customHeight="1">
      <c r="A25" s="127" t="s">
        <v>421</v>
      </c>
      <c r="B25" s="128"/>
      <c r="C25" s="128"/>
      <c r="D25" s="128"/>
      <c r="E25" s="128"/>
      <c r="F25" s="128"/>
      <c r="G25" s="128"/>
      <c r="H25" s="129">
        <v>41000</v>
      </c>
      <c r="I25" s="129"/>
      <c r="J25" s="129"/>
      <c r="K25" s="129"/>
      <c r="L25" s="129">
        <v>41000</v>
      </c>
      <c r="M25" s="129"/>
      <c r="N25" s="129"/>
      <c r="O25" s="129"/>
      <c r="P25" s="130">
        <f t="shared" si="0"/>
        <v>0</v>
      </c>
      <c r="Q25" s="130"/>
      <c r="R25" s="130"/>
      <c r="S25" s="131"/>
    </row>
    <row r="26" spans="1:19" ht="27.75" customHeight="1">
      <c r="A26" s="127" t="s">
        <v>538</v>
      </c>
      <c r="B26" s="128"/>
      <c r="C26" s="128"/>
      <c r="D26" s="128"/>
      <c r="E26" s="128"/>
      <c r="F26" s="128"/>
      <c r="G26" s="161"/>
      <c r="H26" s="162">
        <v>129000</v>
      </c>
      <c r="I26" s="130"/>
      <c r="J26" s="130"/>
      <c r="K26" s="131"/>
      <c r="L26" s="162">
        <v>129000</v>
      </c>
      <c r="M26" s="130"/>
      <c r="N26" s="130"/>
      <c r="O26" s="131"/>
      <c r="P26" s="162">
        <f t="shared" si="0"/>
        <v>0</v>
      </c>
      <c r="Q26" s="130"/>
      <c r="R26" s="130"/>
      <c r="S26" s="131"/>
    </row>
    <row r="27" spans="1:19" ht="27.75" customHeight="1">
      <c r="A27" s="127" t="s">
        <v>539</v>
      </c>
      <c r="B27" s="128"/>
      <c r="C27" s="128"/>
      <c r="D27" s="128"/>
      <c r="E27" s="128"/>
      <c r="F27" s="128"/>
      <c r="G27" s="161"/>
      <c r="H27" s="162">
        <v>2908000</v>
      </c>
      <c r="I27" s="130"/>
      <c r="J27" s="130"/>
      <c r="K27" s="131"/>
      <c r="L27" s="162">
        <v>2908000</v>
      </c>
      <c r="M27" s="130"/>
      <c r="N27" s="130"/>
      <c r="O27" s="131"/>
      <c r="P27" s="162">
        <f t="shared" si="0"/>
        <v>0</v>
      </c>
      <c r="Q27" s="130"/>
      <c r="R27" s="130"/>
      <c r="S27" s="131"/>
    </row>
    <row r="28" spans="1:19" ht="27.75" customHeight="1">
      <c r="A28" s="127" t="s">
        <v>540</v>
      </c>
      <c r="B28" s="128"/>
      <c r="C28" s="128"/>
      <c r="D28" s="128"/>
      <c r="E28" s="128"/>
      <c r="F28" s="128"/>
      <c r="G28" s="161"/>
      <c r="H28" s="162">
        <v>7802000</v>
      </c>
      <c r="I28" s="130"/>
      <c r="J28" s="130"/>
      <c r="K28" s="131"/>
      <c r="L28" s="162">
        <v>7802000</v>
      </c>
      <c r="M28" s="130"/>
      <c r="N28" s="130"/>
      <c r="O28" s="131"/>
      <c r="P28" s="162">
        <f t="shared" si="0"/>
        <v>0</v>
      </c>
      <c r="Q28" s="130"/>
      <c r="R28" s="130"/>
      <c r="S28" s="131"/>
    </row>
    <row r="29" spans="1:19" ht="27.75" customHeight="1">
      <c r="A29" s="127" t="s">
        <v>602</v>
      </c>
      <c r="B29" s="128"/>
      <c r="C29" s="128"/>
      <c r="D29" s="128"/>
      <c r="E29" s="128"/>
      <c r="F29" s="128"/>
      <c r="G29" s="161"/>
      <c r="H29" s="162">
        <v>20000</v>
      </c>
      <c r="I29" s="130"/>
      <c r="J29" s="130"/>
      <c r="K29" s="131"/>
      <c r="L29" s="162">
        <v>20000</v>
      </c>
      <c r="M29" s="130"/>
      <c r="N29" s="130"/>
      <c r="O29" s="131"/>
      <c r="P29" s="162">
        <f t="shared" si="0"/>
        <v>0</v>
      </c>
      <c r="Q29" s="130"/>
      <c r="R29" s="130"/>
      <c r="S29" s="131"/>
    </row>
    <row r="30" spans="1:19" ht="27.75" customHeight="1">
      <c r="A30" s="127" t="s">
        <v>598</v>
      </c>
      <c r="B30" s="128"/>
      <c r="C30" s="128"/>
      <c r="D30" s="128"/>
      <c r="E30" s="128"/>
      <c r="F30" s="128"/>
      <c r="G30" s="161"/>
      <c r="H30" s="162">
        <v>5466000</v>
      </c>
      <c r="I30" s="130"/>
      <c r="J30" s="130"/>
      <c r="K30" s="131"/>
      <c r="L30" s="162">
        <v>5466000</v>
      </c>
      <c r="M30" s="130"/>
      <c r="N30" s="130"/>
      <c r="O30" s="131"/>
      <c r="P30" s="162">
        <f t="shared" si="0"/>
        <v>0</v>
      </c>
      <c r="Q30" s="130"/>
      <c r="R30" s="130"/>
      <c r="S30" s="131"/>
    </row>
    <row r="31" spans="1:19" ht="27.75" customHeight="1">
      <c r="A31" s="127" t="s">
        <v>599</v>
      </c>
      <c r="B31" s="128"/>
      <c r="C31" s="128"/>
      <c r="D31" s="128"/>
      <c r="E31" s="128"/>
      <c r="F31" s="128"/>
      <c r="G31" s="161"/>
      <c r="H31" s="162">
        <v>27448000</v>
      </c>
      <c r="I31" s="130"/>
      <c r="J31" s="130"/>
      <c r="K31" s="131"/>
      <c r="L31" s="162">
        <v>27448000</v>
      </c>
      <c r="M31" s="130"/>
      <c r="N31" s="130"/>
      <c r="O31" s="131"/>
      <c r="P31" s="162">
        <f t="shared" si="0"/>
        <v>0</v>
      </c>
      <c r="Q31" s="130"/>
      <c r="R31" s="130"/>
      <c r="S31" s="131"/>
    </row>
    <row r="32" spans="1:19" ht="27.75" customHeight="1">
      <c r="A32" s="127" t="s">
        <v>600</v>
      </c>
      <c r="B32" s="128"/>
      <c r="C32" s="128"/>
      <c r="D32" s="128"/>
      <c r="E32" s="128"/>
      <c r="F32" s="128"/>
      <c r="G32" s="161"/>
      <c r="H32" s="162">
        <v>21892000</v>
      </c>
      <c r="I32" s="130"/>
      <c r="J32" s="130"/>
      <c r="K32" s="131"/>
      <c r="L32" s="162">
        <v>19047000</v>
      </c>
      <c r="M32" s="130"/>
      <c r="N32" s="130"/>
      <c r="O32" s="131"/>
      <c r="P32" s="162">
        <f t="shared" si="0"/>
        <v>2845000</v>
      </c>
      <c r="Q32" s="130"/>
      <c r="R32" s="130"/>
      <c r="S32" s="131"/>
    </row>
    <row r="33" spans="1:19" ht="27.75" customHeight="1">
      <c r="A33" s="163" t="s">
        <v>601</v>
      </c>
      <c r="B33" s="164"/>
      <c r="C33" s="164"/>
      <c r="D33" s="164"/>
      <c r="E33" s="164"/>
      <c r="F33" s="164"/>
      <c r="G33" s="165"/>
      <c r="H33" s="166">
        <v>13039000</v>
      </c>
      <c r="I33" s="167"/>
      <c r="J33" s="167"/>
      <c r="K33" s="168"/>
      <c r="L33" s="166">
        <v>13039000</v>
      </c>
      <c r="M33" s="167"/>
      <c r="N33" s="167"/>
      <c r="O33" s="168"/>
      <c r="P33" s="166">
        <f t="shared" si="0"/>
        <v>0</v>
      </c>
      <c r="Q33" s="167"/>
      <c r="R33" s="167"/>
      <c r="S33" s="168"/>
    </row>
    <row r="34" spans="1:19" ht="27.75" customHeight="1" thickBot="1">
      <c r="A34" s="145" t="s">
        <v>393</v>
      </c>
      <c r="B34" s="146"/>
      <c r="C34" s="146"/>
      <c r="D34" s="146"/>
      <c r="E34" s="146"/>
      <c r="F34" s="146"/>
      <c r="G34" s="147"/>
      <c r="H34" s="169">
        <f>SUM(H21:K33)</f>
        <v>130775000</v>
      </c>
      <c r="I34" s="170"/>
      <c r="J34" s="170"/>
      <c r="K34" s="171"/>
      <c r="L34" s="169">
        <f>SUM(L21:O33)</f>
        <v>127930000</v>
      </c>
      <c r="M34" s="170"/>
      <c r="N34" s="170"/>
      <c r="O34" s="171"/>
      <c r="P34" s="169">
        <f>SUM(P21:S33)</f>
        <v>2845000</v>
      </c>
      <c r="Q34" s="170"/>
      <c r="R34" s="170"/>
      <c r="S34" s="171"/>
    </row>
    <row r="35" spans="1:19" ht="24.75" customHeight="1" thickBot="1">
      <c r="A35" s="173" t="s">
        <v>395</v>
      </c>
      <c r="B35" s="174"/>
      <c r="C35" s="174"/>
      <c r="D35" s="174"/>
      <c r="E35" s="174"/>
      <c r="F35" s="174"/>
      <c r="G35" s="175"/>
      <c r="H35" s="176">
        <f>SUM(H11,H16,H19,H34)</f>
        <v>206434000</v>
      </c>
      <c r="I35" s="176"/>
      <c r="J35" s="176"/>
      <c r="K35" s="176"/>
      <c r="L35" s="176">
        <f>SUM(L11,L16,L19,L34)</f>
        <v>134908000</v>
      </c>
      <c r="M35" s="176"/>
      <c r="N35" s="176"/>
      <c r="O35" s="176"/>
      <c r="P35" s="177">
        <f>SUM(H35-L35)</f>
        <v>71526000</v>
      </c>
      <c r="Q35" s="177"/>
      <c r="R35" s="177"/>
      <c r="S35" s="178"/>
    </row>
    <row r="37" spans="10:11" ht="17.25">
      <c r="J37" s="179"/>
      <c r="K37" s="179"/>
    </row>
    <row r="38" spans="3:15" ht="17.25">
      <c r="C38" s="180" t="s">
        <v>643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</row>
    <row r="39" spans="12:15" ht="17.25">
      <c r="L39" s="172"/>
      <c r="M39" s="116"/>
      <c r="N39" s="116"/>
      <c r="O39" s="116"/>
    </row>
  </sheetData>
  <sheetProtection/>
  <mergeCells count="124">
    <mergeCell ref="A11:G11"/>
    <mergeCell ref="H11:K11"/>
    <mergeCell ref="P22:S22"/>
    <mergeCell ref="P11:S11"/>
    <mergeCell ref="A12:G12"/>
    <mergeCell ref="H12:K12"/>
    <mergeCell ref="L12:O12"/>
    <mergeCell ref="P12:S12"/>
    <mergeCell ref="A13:G13"/>
    <mergeCell ref="H13:K13"/>
    <mergeCell ref="L23:O23"/>
    <mergeCell ref="P23:S23"/>
    <mergeCell ref="A9:G9"/>
    <mergeCell ref="H9:K9"/>
    <mergeCell ref="L9:O9"/>
    <mergeCell ref="P9:S9"/>
    <mergeCell ref="A21:G21"/>
    <mergeCell ref="L11:O11"/>
    <mergeCell ref="H21:K21"/>
    <mergeCell ref="L21:O21"/>
    <mergeCell ref="A1:S3"/>
    <mergeCell ref="R4:S5"/>
    <mergeCell ref="A6:G6"/>
    <mergeCell ref="H6:K6"/>
    <mergeCell ref="L6:O6"/>
    <mergeCell ref="P6:S6"/>
    <mergeCell ref="A7:G7"/>
    <mergeCell ref="H7:K7"/>
    <mergeCell ref="L7:O7"/>
    <mergeCell ref="P7:S7"/>
    <mergeCell ref="A8:G8"/>
    <mergeCell ref="H8:K8"/>
    <mergeCell ref="L8:O8"/>
    <mergeCell ref="P8:S8"/>
    <mergeCell ref="L13:O13"/>
    <mergeCell ref="P13:S13"/>
    <mergeCell ref="A14:G14"/>
    <mergeCell ref="H14:K14"/>
    <mergeCell ref="L14:O14"/>
    <mergeCell ref="P14:S14"/>
    <mergeCell ref="A23:G23"/>
    <mergeCell ref="A15:G15"/>
    <mergeCell ref="H15:K15"/>
    <mergeCell ref="L15:O15"/>
    <mergeCell ref="P15:S15"/>
    <mergeCell ref="A16:G16"/>
    <mergeCell ref="H16:K16"/>
    <mergeCell ref="L16:O16"/>
    <mergeCell ref="P16:S16"/>
    <mergeCell ref="H23:K23"/>
    <mergeCell ref="P17:S17"/>
    <mergeCell ref="A18:G18"/>
    <mergeCell ref="H18:K18"/>
    <mergeCell ref="L18:O18"/>
    <mergeCell ref="P18:S18"/>
    <mergeCell ref="A22:G22"/>
    <mergeCell ref="H22:K22"/>
    <mergeCell ref="L22:O22"/>
    <mergeCell ref="P21:S21"/>
    <mergeCell ref="P19:S19"/>
    <mergeCell ref="A24:G24"/>
    <mergeCell ref="H24:K24"/>
    <mergeCell ref="L24:O24"/>
    <mergeCell ref="P24:S24"/>
    <mergeCell ref="A28:G28"/>
    <mergeCell ref="A26:G26"/>
    <mergeCell ref="H26:K26"/>
    <mergeCell ref="P26:S26"/>
    <mergeCell ref="J37:K37"/>
    <mergeCell ref="P32:S32"/>
    <mergeCell ref="A31:G31"/>
    <mergeCell ref="A29:G29"/>
    <mergeCell ref="H29:K29"/>
    <mergeCell ref="H35:K35"/>
    <mergeCell ref="L35:O35"/>
    <mergeCell ref="P33:S33"/>
    <mergeCell ref="H33:K33"/>
    <mergeCell ref="L33:O33"/>
    <mergeCell ref="A20:G20"/>
    <mergeCell ref="I20:K20"/>
    <mergeCell ref="A32:G32"/>
    <mergeCell ref="L27:O27"/>
    <mergeCell ref="P27:S27"/>
    <mergeCell ref="A27:G27"/>
    <mergeCell ref="H27:K27"/>
    <mergeCell ref="L28:O28"/>
    <mergeCell ref="P28:S28"/>
    <mergeCell ref="L29:O29"/>
    <mergeCell ref="P35:S35"/>
    <mergeCell ref="A34:G34"/>
    <mergeCell ref="H34:K34"/>
    <mergeCell ref="L34:O34"/>
    <mergeCell ref="P34:S34"/>
    <mergeCell ref="A35:G35"/>
    <mergeCell ref="L39:O39"/>
    <mergeCell ref="M20:O20"/>
    <mergeCell ref="A19:G19"/>
    <mergeCell ref="H19:K19"/>
    <mergeCell ref="L19:O19"/>
    <mergeCell ref="L26:O26"/>
    <mergeCell ref="A25:G25"/>
    <mergeCell ref="A33:G33"/>
    <mergeCell ref="H32:K32"/>
    <mergeCell ref="L32:O32"/>
    <mergeCell ref="L17:O17"/>
    <mergeCell ref="H31:K31"/>
    <mergeCell ref="P29:S29"/>
    <mergeCell ref="P31:S31"/>
    <mergeCell ref="A30:G30"/>
    <mergeCell ref="L30:O30"/>
    <mergeCell ref="H30:K30"/>
    <mergeCell ref="L31:O31"/>
    <mergeCell ref="P30:S30"/>
    <mergeCell ref="H28:K28"/>
    <mergeCell ref="C38:O38"/>
    <mergeCell ref="A10:G10"/>
    <mergeCell ref="H10:K10"/>
    <mergeCell ref="L10:O10"/>
    <mergeCell ref="P10:S10"/>
    <mergeCell ref="H25:K25"/>
    <mergeCell ref="L25:O25"/>
    <mergeCell ref="P25:S25"/>
    <mergeCell ref="A17:G17"/>
    <mergeCell ref="H17:K17"/>
  </mergeCells>
  <printOptions/>
  <pageMargins left="0.9055118110236221" right="0.5118110236220472" top="0.7480314960629921" bottom="0.7480314960629921" header="0.31496062992125984" footer="0.31496062992125984"/>
  <pageSetup orientation="portrait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0" sqref="H30:K30"/>
      <selection pane="bottomLeft" activeCell="D11" sqref="D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51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282</v>
      </c>
      <c r="B8" s="13"/>
      <c r="C8" s="14"/>
      <c r="D8" s="15">
        <f>SUM(D9)</f>
        <v>7802000</v>
      </c>
      <c r="E8" s="15">
        <f>SUM(E9)</f>
        <v>7875000</v>
      </c>
      <c r="F8" s="15">
        <f>SUM(D8-E8)</f>
        <v>-73000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7802000</v>
      </c>
      <c r="E9" s="17">
        <f>SUM(E10)</f>
        <v>7875000</v>
      </c>
      <c r="F9" s="17">
        <f>SUM(D9-E9)</f>
        <v>-73000</v>
      </c>
      <c r="G9" s="18"/>
    </row>
    <row r="10" spans="1:7" ht="38.25" customHeight="1">
      <c r="A10" s="36"/>
      <c r="B10" s="30"/>
      <c r="C10" s="10" t="s">
        <v>43</v>
      </c>
      <c r="D10" s="17">
        <v>7802000</v>
      </c>
      <c r="E10" s="17">
        <v>7875000</v>
      </c>
      <c r="F10" s="17">
        <f>SUM(D10-E10)</f>
        <v>-73000</v>
      </c>
      <c r="G10" s="18" t="s">
        <v>51</v>
      </c>
    </row>
    <row r="11" spans="1:7" ht="38.25" customHeight="1">
      <c r="A11" s="36"/>
      <c r="B11" s="31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18.75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0" sqref="H30:K30"/>
      <selection pane="bottomLeft" activeCell="D30" sqref="D30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51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282</v>
      </c>
      <c r="B8" s="13"/>
      <c r="C8" s="14"/>
      <c r="D8" s="15">
        <f>SUM(D9,D23)</f>
        <v>7802000</v>
      </c>
      <c r="E8" s="15">
        <f>SUM(E9,E23)</f>
        <v>7875000</v>
      </c>
      <c r="F8" s="15">
        <f>SUM(D8-E8)</f>
        <v>-73000</v>
      </c>
      <c r="G8" s="16"/>
    </row>
    <row r="9" spans="1:7" ht="38.25" customHeight="1">
      <c r="A9" s="41"/>
      <c r="B9" s="11" t="s">
        <v>11</v>
      </c>
      <c r="C9" s="10"/>
      <c r="D9" s="17">
        <f>SUM(D10,D11,D18,D22)</f>
        <v>6761000</v>
      </c>
      <c r="E9" s="17">
        <f>SUM(E10,E11,E18,E22)</f>
        <v>6847000</v>
      </c>
      <c r="F9" s="17">
        <f aca="true" t="shared" si="0" ref="F9:F29">SUM(D9-E9)</f>
        <v>-86000</v>
      </c>
      <c r="G9" s="18"/>
    </row>
    <row r="10" spans="1:7" ht="38.25" customHeight="1">
      <c r="A10" s="36"/>
      <c r="B10" s="31"/>
      <c r="C10" s="10" t="s">
        <v>223</v>
      </c>
      <c r="D10" s="17">
        <v>3633000</v>
      </c>
      <c r="E10" s="17">
        <v>3807000</v>
      </c>
      <c r="F10" s="17">
        <f t="shared" si="0"/>
        <v>-174000</v>
      </c>
      <c r="G10" s="18"/>
    </row>
    <row r="11" spans="1:7" ht="38.25" customHeight="1">
      <c r="A11" s="58" t="s">
        <v>383</v>
      </c>
      <c r="B11" s="31"/>
      <c r="C11" s="10" t="s">
        <v>199</v>
      </c>
      <c r="D11" s="17">
        <f>SUM(D12:D17)</f>
        <v>1694000</v>
      </c>
      <c r="E11" s="17">
        <f>SUM(E13:E17)</f>
        <v>1645000</v>
      </c>
      <c r="F11" s="17">
        <f t="shared" si="0"/>
        <v>49000</v>
      </c>
      <c r="G11" s="18"/>
    </row>
    <row r="12" spans="1:7" ht="38.25" customHeight="1">
      <c r="A12" s="58"/>
      <c r="B12" s="31"/>
      <c r="C12" s="186"/>
      <c r="D12" s="17">
        <v>156000</v>
      </c>
      <c r="E12" s="17">
        <v>0</v>
      </c>
      <c r="F12" s="17">
        <f t="shared" si="0"/>
        <v>156000</v>
      </c>
      <c r="G12" s="18" t="s">
        <v>450</v>
      </c>
    </row>
    <row r="13" spans="1:7" ht="38.25" customHeight="1">
      <c r="A13" s="58" t="s">
        <v>384</v>
      </c>
      <c r="B13" s="31"/>
      <c r="C13" s="190"/>
      <c r="D13" s="17">
        <v>805000</v>
      </c>
      <c r="E13" s="17">
        <v>809000</v>
      </c>
      <c r="F13" s="17">
        <f t="shared" si="0"/>
        <v>-4000</v>
      </c>
      <c r="G13" s="18" t="s">
        <v>18</v>
      </c>
    </row>
    <row r="14" spans="1:7" ht="38.25" customHeight="1">
      <c r="A14" s="58" t="s">
        <v>385</v>
      </c>
      <c r="B14" s="31"/>
      <c r="C14" s="190"/>
      <c r="D14" s="17">
        <v>537000</v>
      </c>
      <c r="E14" s="17">
        <v>539000</v>
      </c>
      <c r="F14" s="17">
        <f t="shared" si="0"/>
        <v>-2000</v>
      </c>
      <c r="G14" s="18" t="s">
        <v>19</v>
      </c>
    </row>
    <row r="15" spans="1:7" ht="38.25" customHeight="1">
      <c r="A15" s="58"/>
      <c r="B15" s="31"/>
      <c r="C15" s="190"/>
      <c r="D15" s="17">
        <v>46000</v>
      </c>
      <c r="E15" s="17">
        <v>30000</v>
      </c>
      <c r="F15" s="17">
        <f t="shared" si="0"/>
        <v>16000</v>
      </c>
      <c r="G15" s="18" t="s">
        <v>343</v>
      </c>
    </row>
    <row r="16" spans="1:7" ht="38.25" customHeight="1">
      <c r="A16" s="58"/>
      <c r="B16" s="31"/>
      <c r="C16" s="190"/>
      <c r="D16" s="17">
        <v>150000</v>
      </c>
      <c r="E16" s="17">
        <v>0</v>
      </c>
      <c r="F16" s="17">
        <f t="shared" si="0"/>
        <v>150000</v>
      </c>
      <c r="G16" s="18" t="s">
        <v>491</v>
      </c>
    </row>
    <row r="17" spans="1:7" ht="38.25" customHeight="1">
      <c r="A17" s="58"/>
      <c r="B17" s="31"/>
      <c r="C17" s="187"/>
      <c r="D17" s="17">
        <v>0</v>
      </c>
      <c r="E17" s="17">
        <v>267000</v>
      </c>
      <c r="F17" s="17">
        <f t="shared" si="0"/>
        <v>-267000</v>
      </c>
      <c r="G17" s="18" t="s">
        <v>490</v>
      </c>
    </row>
    <row r="18" spans="1:7" ht="38.25" customHeight="1">
      <c r="A18" s="36"/>
      <c r="B18" s="31"/>
      <c r="C18" s="10" t="s">
        <v>200</v>
      </c>
      <c r="D18" s="17">
        <f>SUM(D19:D21)</f>
        <v>936000</v>
      </c>
      <c r="E18" s="17">
        <f>SUM(E19:E21)</f>
        <v>873000</v>
      </c>
      <c r="F18" s="17">
        <f t="shared" si="0"/>
        <v>63000</v>
      </c>
      <c r="G18" s="18"/>
    </row>
    <row r="19" spans="1:7" ht="38.25" customHeight="1">
      <c r="A19" s="36"/>
      <c r="B19" s="31"/>
      <c r="C19" s="42"/>
      <c r="D19" s="17">
        <v>831000</v>
      </c>
      <c r="E19" s="17">
        <v>830000</v>
      </c>
      <c r="F19" s="17">
        <f t="shared" si="0"/>
        <v>1000</v>
      </c>
      <c r="G19" s="18" t="s">
        <v>24</v>
      </c>
    </row>
    <row r="20" spans="1:7" ht="38.25" customHeight="1">
      <c r="A20" s="36"/>
      <c r="B20" s="31"/>
      <c r="C20" s="45"/>
      <c r="D20" s="17">
        <v>33000</v>
      </c>
      <c r="E20" s="17">
        <v>33000</v>
      </c>
      <c r="F20" s="17">
        <f t="shared" si="0"/>
        <v>0</v>
      </c>
      <c r="G20" s="18" t="s">
        <v>88</v>
      </c>
    </row>
    <row r="21" spans="1:7" ht="38.25" customHeight="1">
      <c r="A21" s="36"/>
      <c r="B21" s="31"/>
      <c r="C21" s="34"/>
      <c r="D21" s="17">
        <v>72000</v>
      </c>
      <c r="E21" s="17">
        <v>10000</v>
      </c>
      <c r="F21" s="17">
        <f t="shared" si="0"/>
        <v>62000</v>
      </c>
      <c r="G21" s="18" t="s">
        <v>25</v>
      </c>
    </row>
    <row r="22" spans="1:7" ht="38.25" customHeight="1">
      <c r="A22" s="36"/>
      <c r="B22" s="38"/>
      <c r="C22" s="10" t="s">
        <v>227</v>
      </c>
      <c r="D22" s="17">
        <v>498000</v>
      </c>
      <c r="E22" s="17">
        <v>522000</v>
      </c>
      <c r="F22" s="17">
        <f t="shared" si="0"/>
        <v>-24000</v>
      </c>
      <c r="G22" s="18" t="s">
        <v>26</v>
      </c>
    </row>
    <row r="23" spans="1:7" ht="38.25" customHeight="1">
      <c r="A23" s="36"/>
      <c r="B23" s="11" t="s">
        <v>27</v>
      </c>
      <c r="C23" s="10"/>
      <c r="D23" s="17">
        <f>SUM(D24:D29)</f>
        <v>1041000</v>
      </c>
      <c r="E23" s="17">
        <f>SUM(E24:E29)</f>
        <v>1028000</v>
      </c>
      <c r="F23" s="17">
        <f t="shared" si="0"/>
        <v>13000</v>
      </c>
      <c r="G23" s="18"/>
    </row>
    <row r="24" spans="1:7" ht="38.25" customHeight="1">
      <c r="A24" s="36"/>
      <c r="B24" s="31"/>
      <c r="C24" s="10" t="s">
        <v>228</v>
      </c>
      <c r="D24" s="17">
        <v>9000</v>
      </c>
      <c r="E24" s="17">
        <v>7000</v>
      </c>
      <c r="F24" s="17">
        <f t="shared" si="0"/>
        <v>2000</v>
      </c>
      <c r="G24" s="18" t="s">
        <v>95</v>
      </c>
    </row>
    <row r="25" spans="1:7" ht="38.25" customHeight="1">
      <c r="A25" s="36"/>
      <c r="B25" s="31"/>
      <c r="C25" s="19" t="s">
        <v>283</v>
      </c>
      <c r="D25" s="17">
        <v>2000</v>
      </c>
      <c r="E25" s="17">
        <v>2000</v>
      </c>
      <c r="F25" s="17">
        <f t="shared" si="0"/>
        <v>0</v>
      </c>
      <c r="G25" s="18"/>
    </row>
    <row r="26" spans="1:7" ht="38.25" customHeight="1">
      <c r="A26" s="36"/>
      <c r="B26" s="31"/>
      <c r="C26" s="40" t="s">
        <v>261</v>
      </c>
      <c r="D26" s="43">
        <v>140000</v>
      </c>
      <c r="E26" s="43">
        <v>140000</v>
      </c>
      <c r="F26" s="43">
        <f t="shared" si="0"/>
        <v>0</v>
      </c>
      <c r="G26" s="44" t="s">
        <v>125</v>
      </c>
    </row>
    <row r="27" spans="1:7" ht="38.25" customHeight="1">
      <c r="A27" s="36"/>
      <c r="B27" s="31"/>
      <c r="C27" s="10" t="s">
        <v>236</v>
      </c>
      <c r="D27" s="17">
        <v>142000</v>
      </c>
      <c r="E27" s="17">
        <v>108000</v>
      </c>
      <c r="F27" s="17">
        <f t="shared" si="0"/>
        <v>34000</v>
      </c>
      <c r="G27" s="18" t="s">
        <v>127</v>
      </c>
    </row>
    <row r="28" spans="1:7" ht="38.25" customHeight="1">
      <c r="A28" s="36"/>
      <c r="B28" s="31"/>
      <c r="C28" s="10" t="s">
        <v>271</v>
      </c>
      <c r="D28" s="17">
        <v>55000</v>
      </c>
      <c r="E28" s="17">
        <v>55000</v>
      </c>
      <c r="F28" s="17">
        <f t="shared" si="0"/>
        <v>0</v>
      </c>
      <c r="G28" s="18" t="s">
        <v>572</v>
      </c>
    </row>
    <row r="29" spans="1:7" ht="38.25" customHeight="1">
      <c r="A29" s="36"/>
      <c r="B29" s="31"/>
      <c r="C29" s="10" t="s">
        <v>338</v>
      </c>
      <c r="D29" s="17">
        <v>693000</v>
      </c>
      <c r="E29" s="17">
        <v>716000</v>
      </c>
      <c r="F29" s="17">
        <f t="shared" si="0"/>
        <v>-23000</v>
      </c>
      <c r="G29" s="18" t="s">
        <v>150</v>
      </c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1">
    <mergeCell ref="E6:E7"/>
    <mergeCell ref="F6:F7"/>
    <mergeCell ref="A4:B4"/>
    <mergeCell ref="A5:B5"/>
    <mergeCell ref="D5:F5"/>
    <mergeCell ref="C12:C17"/>
    <mergeCell ref="A1:H2"/>
    <mergeCell ref="A3:H3"/>
    <mergeCell ref="G6:G7"/>
    <mergeCell ref="A6:C6"/>
    <mergeCell ref="D6:D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D13" sqref="D13"/>
      <selection pane="bottomLeft" activeCell="E11" sqref="E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52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284</v>
      </c>
      <c r="B8" s="13"/>
      <c r="C8" s="14"/>
      <c r="D8" s="15">
        <f>SUM(D9)</f>
        <v>20000</v>
      </c>
      <c r="E8" s="15">
        <f>SUM(E9)</f>
        <v>20000</v>
      </c>
      <c r="F8" s="15">
        <f>SUM(D8-E8)</f>
        <v>0</v>
      </c>
      <c r="G8" s="16"/>
    </row>
    <row r="9" spans="1:7" ht="38.25" customHeight="1">
      <c r="A9" s="41"/>
      <c r="B9" s="11" t="s">
        <v>230</v>
      </c>
      <c r="C9" s="10"/>
      <c r="D9" s="17">
        <f>SUM(D10)</f>
        <v>20000</v>
      </c>
      <c r="E9" s="17">
        <f>SUM(E10)</f>
        <v>20000</v>
      </c>
      <c r="F9" s="17">
        <f>SUM(D9-E9)</f>
        <v>0</v>
      </c>
      <c r="G9" s="18"/>
    </row>
    <row r="10" spans="1:7" ht="38.25" customHeight="1">
      <c r="A10" s="36"/>
      <c r="B10" s="30"/>
      <c r="C10" s="10" t="s">
        <v>43</v>
      </c>
      <c r="D10" s="17">
        <v>20000</v>
      </c>
      <c r="E10" s="17">
        <v>20000</v>
      </c>
      <c r="F10" s="17">
        <f>SUM(D10-E10)</f>
        <v>0</v>
      </c>
      <c r="G10" s="18" t="s">
        <v>52</v>
      </c>
    </row>
    <row r="11" spans="1:7" ht="38.25" customHeight="1">
      <c r="A11" s="36"/>
      <c r="B11" s="31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29" sqref="H29:K29"/>
      <selection pane="bottomLeft" activeCell="E14" sqref="E14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52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339</v>
      </c>
      <c r="B8" s="13"/>
      <c r="C8" s="14"/>
      <c r="D8" s="15">
        <f>SUM(D9)</f>
        <v>20000</v>
      </c>
      <c r="E8" s="15">
        <f>SUM(E9)</f>
        <v>20000</v>
      </c>
      <c r="F8" s="15">
        <f aca="true" t="shared" si="0" ref="F8:F13">SUM(D8-E8)</f>
        <v>0</v>
      </c>
      <c r="G8" s="16"/>
    </row>
    <row r="9" spans="1:7" ht="38.25" customHeight="1">
      <c r="A9" s="36"/>
      <c r="B9" s="11" t="s">
        <v>216</v>
      </c>
      <c r="C9" s="10"/>
      <c r="D9" s="17">
        <f>SUM(D10:D14)</f>
        <v>20000</v>
      </c>
      <c r="E9" s="17">
        <f>SUM(E10:E14)</f>
        <v>20000</v>
      </c>
      <c r="F9" s="17">
        <f t="shared" si="0"/>
        <v>0</v>
      </c>
      <c r="G9" s="18"/>
    </row>
    <row r="10" spans="1:7" ht="38.25" customHeight="1">
      <c r="A10" s="36"/>
      <c r="B10" s="30"/>
      <c r="C10" s="10" t="s">
        <v>117</v>
      </c>
      <c r="D10" s="17">
        <v>6000</v>
      </c>
      <c r="E10" s="17">
        <v>6000</v>
      </c>
      <c r="F10" s="17">
        <f t="shared" si="0"/>
        <v>0</v>
      </c>
      <c r="G10" s="18" t="s">
        <v>340</v>
      </c>
    </row>
    <row r="11" spans="1:7" ht="38.25" customHeight="1">
      <c r="A11" s="36"/>
      <c r="B11" s="31"/>
      <c r="C11" s="10" t="s">
        <v>280</v>
      </c>
      <c r="D11" s="17">
        <v>4000</v>
      </c>
      <c r="E11" s="17">
        <v>4000</v>
      </c>
      <c r="F11" s="17">
        <f t="shared" si="0"/>
        <v>0</v>
      </c>
      <c r="G11" s="18" t="s">
        <v>95</v>
      </c>
    </row>
    <row r="12" spans="1:7" ht="38.25" customHeight="1">
      <c r="A12" s="36"/>
      <c r="B12" s="31"/>
      <c r="C12" s="10" t="s">
        <v>232</v>
      </c>
      <c r="D12" s="17">
        <v>1000</v>
      </c>
      <c r="E12" s="17">
        <v>1000</v>
      </c>
      <c r="F12" s="17">
        <f t="shared" si="0"/>
        <v>0</v>
      </c>
      <c r="G12" s="18" t="s">
        <v>102</v>
      </c>
    </row>
    <row r="13" spans="1:7" ht="38.25" customHeight="1">
      <c r="A13" s="36"/>
      <c r="B13" s="31"/>
      <c r="C13" s="10" t="s">
        <v>341</v>
      </c>
      <c r="D13" s="17">
        <v>9000</v>
      </c>
      <c r="E13" s="17">
        <v>9000</v>
      </c>
      <c r="F13" s="17">
        <f t="shared" si="0"/>
        <v>0</v>
      </c>
      <c r="G13" s="18" t="s">
        <v>342</v>
      </c>
    </row>
    <row r="14" spans="1:7" ht="38.25" customHeight="1">
      <c r="A14" s="36"/>
      <c r="B14" s="31"/>
      <c r="C14" s="42"/>
      <c r="D14" s="24"/>
      <c r="E14" s="24"/>
      <c r="F14" s="24"/>
      <c r="G14" s="25"/>
    </row>
    <row r="15" spans="1:7" ht="38.25" customHeight="1">
      <c r="A15" s="36"/>
      <c r="B15" s="31"/>
      <c r="C15" s="45"/>
      <c r="D15" s="26"/>
      <c r="E15" s="26"/>
      <c r="F15" s="26"/>
      <c r="G15" s="27"/>
    </row>
    <row r="16" spans="1:7" ht="38.25" customHeight="1">
      <c r="A16" s="36"/>
      <c r="B16" s="31"/>
      <c r="C16" s="45"/>
      <c r="D16" s="26"/>
      <c r="E16" s="26"/>
      <c r="F16" s="26"/>
      <c r="G16" s="27"/>
    </row>
    <row r="17" spans="1:7" ht="38.25" customHeight="1">
      <c r="A17" s="36"/>
      <c r="B17" s="31"/>
      <c r="C17" s="45"/>
      <c r="D17" s="26"/>
      <c r="E17" s="26"/>
      <c r="F17" s="26"/>
      <c r="G17" s="27"/>
    </row>
    <row r="18" spans="1:7" ht="38.25" customHeight="1">
      <c r="A18" s="36"/>
      <c r="B18" s="31"/>
      <c r="C18" s="45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45"/>
      <c r="D21" s="26"/>
      <c r="E21" s="26"/>
      <c r="F21" s="26"/>
      <c r="G21" s="27"/>
    </row>
    <row r="22" spans="1:7" ht="38.25" customHeight="1">
      <c r="A22" s="36"/>
      <c r="B22" s="31"/>
      <c r="C22" s="45"/>
      <c r="D22" s="26"/>
      <c r="E22" s="26"/>
      <c r="F22" s="26"/>
      <c r="G22" s="27"/>
    </row>
    <row r="23" spans="1:7" ht="38.25" customHeight="1">
      <c r="A23" s="36"/>
      <c r="B23" s="31"/>
      <c r="C23" s="45"/>
      <c r="D23" s="26"/>
      <c r="E23" s="26"/>
      <c r="F23" s="26"/>
      <c r="G23" s="27"/>
    </row>
    <row r="24" spans="1:7" ht="38.25" customHeight="1">
      <c r="A24" s="36"/>
      <c r="B24" s="31"/>
      <c r="C24" s="45"/>
      <c r="D24" s="26"/>
      <c r="E24" s="26"/>
      <c r="F24" s="26"/>
      <c r="G24" s="27"/>
    </row>
    <row r="25" spans="1:7" ht="38.25" customHeight="1">
      <c r="A25" s="36"/>
      <c r="B25" s="31"/>
      <c r="C25" s="45"/>
      <c r="D25" s="26"/>
      <c r="E25" s="26"/>
      <c r="F25" s="26"/>
      <c r="G25" s="27"/>
    </row>
    <row r="26" spans="1:7" ht="38.25" customHeight="1">
      <c r="A26" s="36"/>
      <c r="B26" s="31"/>
      <c r="C26" s="45"/>
      <c r="D26" s="26"/>
      <c r="E26" s="26"/>
      <c r="F26" s="26"/>
      <c r="G26" s="27"/>
    </row>
    <row r="27" spans="1:7" ht="38.25" customHeight="1">
      <c r="A27" s="36"/>
      <c r="B27" s="31"/>
      <c r="C27" s="45"/>
      <c r="D27" s="26"/>
      <c r="E27" s="26"/>
      <c r="F27" s="26"/>
      <c r="G27" s="27"/>
    </row>
    <row r="28" spans="1:7" ht="38.25" customHeight="1">
      <c r="A28" s="36"/>
      <c r="B28" s="31"/>
      <c r="C28" s="45"/>
      <c r="D28" s="26"/>
      <c r="E28" s="26"/>
      <c r="F28" s="26"/>
      <c r="G28" s="27"/>
    </row>
    <row r="29" spans="1:7" ht="38.25" customHeight="1">
      <c r="A29" s="36"/>
      <c r="B29" s="31"/>
      <c r="C29" s="45"/>
      <c r="D29" s="26"/>
      <c r="E29" s="26"/>
      <c r="F29" s="26"/>
      <c r="G29" s="27"/>
    </row>
    <row r="30" spans="1:7" ht="38.25" customHeight="1">
      <c r="A30" s="36"/>
      <c r="B30" s="31"/>
      <c r="C30" s="45"/>
      <c r="D30" s="26"/>
      <c r="E30" s="26"/>
      <c r="F30" s="26"/>
      <c r="G30" s="27"/>
    </row>
    <row r="31" spans="1:7" ht="38.25" customHeight="1">
      <c r="A31" s="36"/>
      <c r="B31" s="31"/>
      <c r="C31" s="45"/>
      <c r="D31" s="26"/>
      <c r="E31" s="26"/>
      <c r="F31" s="26"/>
      <c r="G31" s="27"/>
    </row>
    <row r="32" spans="1:7" ht="38.25" customHeight="1" thickBot="1">
      <c r="A32" s="37"/>
      <c r="B32" s="32"/>
      <c r="C32" s="46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0" sqref="H30:K30"/>
      <selection pane="bottomLeft" activeCell="D12" sqref="D12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285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286</v>
      </c>
      <c r="B8" s="13"/>
      <c r="C8" s="14"/>
      <c r="D8" s="15">
        <f>SUM(D9,D11)</f>
        <v>5466000</v>
      </c>
      <c r="E8" s="15">
        <f>SUM(E9,E11)</f>
        <v>5107000</v>
      </c>
      <c r="F8" s="15">
        <f>SUM(D8-E8)</f>
        <v>359000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5466000</v>
      </c>
      <c r="E9" s="17">
        <f>SUM(E10)</f>
        <v>5107000</v>
      </c>
      <c r="F9" s="17">
        <f>SUM(D9-E9)</f>
        <v>359000</v>
      </c>
      <c r="G9" s="18"/>
    </row>
    <row r="10" spans="1:7" ht="38.25" customHeight="1">
      <c r="A10" s="36"/>
      <c r="B10" s="30"/>
      <c r="C10" s="10" t="s">
        <v>43</v>
      </c>
      <c r="D10" s="17">
        <v>5466000</v>
      </c>
      <c r="E10" s="17">
        <v>5107000</v>
      </c>
      <c r="F10" s="17">
        <f>SUM(D10-E10)</f>
        <v>359000</v>
      </c>
      <c r="G10" s="18" t="s">
        <v>331</v>
      </c>
    </row>
    <row r="11" spans="1:7" ht="38.25" customHeight="1">
      <c r="A11" s="36"/>
      <c r="B11" s="30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0" sqref="H30:K30"/>
      <selection pane="bottomLeft" activeCell="D33" sqref="D33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285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286</v>
      </c>
      <c r="B8" s="13"/>
      <c r="C8" s="14"/>
      <c r="D8" s="15">
        <f>SUM(D9,D22)</f>
        <v>5466000</v>
      </c>
      <c r="E8" s="15">
        <f>SUM(E9,E22)</f>
        <v>5107000</v>
      </c>
      <c r="F8" s="15">
        <f>SUM(D8-E8)</f>
        <v>359000</v>
      </c>
      <c r="G8" s="16"/>
    </row>
    <row r="9" spans="1:7" ht="38.25" customHeight="1">
      <c r="A9" s="41"/>
      <c r="B9" s="11" t="s">
        <v>11</v>
      </c>
      <c r="C9" s="10"/>
      <c r="D9" s="17">
        <f>SUM(D10:D11,D17,D21)</f>
        <v>4569000</v>
      </c>
      <c r="E9" s="17">
        <f>SUM(E10:E11,E17,E21)</f>
        <v>4276000</v>
      </c>
      <c r="F9" s="17">
        <f aca="true" t="shared" si="0" ref="F9:F31">SUM(D9-E9)</f>
        <v>293000</v>
      </c>
      <c r="G9" s="18"/>
    </row>
    <row r="10" spans="1:7" ht="38.25" customHeight="1">
      <c r="A10" s="36"/>
      <c r="B10" s="30"/>
      <c r="C10" s="10" t="s">
        <v>223</v>
      </c>
      <c r="D10" s="17">
        <v>2496000</v>
      </c>
      <c r="E10" s="17">
        <v>2435000</v>
      </c>
      <c r="F10" s="17">
        <f t="shared" si="0"/>
        <v>61000</v>
      </c>
      <c r="G10" s="18" t="s">
        <v>224</v>
      </c>
    </row>
    <row r="11" spans="1:7" ht="38.25" customHeight="1">
      <c r="A11" s="36"/>
      <c r="B11" s="31"/>
      <c r="C11" s="10" t="s">
        <v>199</v>
      </c>
      <c r="D11" s="17">
        <f>SUM(D12:D16)</f>
        <v>1090000</v>
      </c>
      <c r="E11" s="17">
        <f>SUM(E12:E16)</f>
        <v>960000</v>
      </c>
      <c r="F11" s="17">
        <f t="shared" si="0"/>
        <v>130000</v>
      </c>
      <c r="G11" s="18"/>
    </row>
    <row r="12" spans="1:7" ht="38.25" customHeight="1">
      <c r="A12" s="36"/>
      <c r="B12" s="31"/>
      <c r="C12" s="186"/>
      <c r="D12" s="17">
        <v>78000</v>
      </c>
      <c r="E12" s="17">
        <v>0</v>
      </c>
      <c r="F12" s="17">
        <f t="shared" si="0"/>
        <v>78000</v>
      </c>
      <c r="G12" s="18" t="s">
        <v>450</v>
      </c>
    </row>
    <row r="13" spans="1:7" ht="38.25" customHeight="1">
      <c r="A13" s="36"/>
      <c r="B13" s="31"/>
      <c r="C13" s="190"/>
      <c r="D13" s="17">
        <v>547000</v>
      </c>
      <c r="E13" s="17">
        <v>518000</v>
      </c>
      <c r="F13" s="17">
        <f t="shared" si="0"/>
        <v>29000</v>
      </c>
      <c r="G13" s="18" t="s">
        <v>18</v>
      </c>
    </row>
    <row r="14" spans="1:7" ht="38.25" customHeight="1">
      <c r="A14" s="36"/>
      <c r="B14" s="31"/>
      <c r="C14" s="190"/>
      <c r="D14" s="17">
        <v>365000</v>
      </c>
      <c r="E14" s="17">
        <v>345000</v>
      </c>
      <c r="F14" s="17">
        <f t="shared" si="0"/>
        <v>20000</v>
      </c>
      <c r="G14" s="18" t="s">
        <v>19</v>
      </c>
    </row>
    <row r="15" spans="1:7" ht="38.25" customHeight="1">
      <c r="A15" s="36"/>
      <c r="B15" s="31"/>
      <c r="C15" s="190"/>
      <c r="D15" s="17">
        <v>100000</v>
      </c>
      <c r="E15" s="17">
        <v>97000</v>
      </c>
      <c r="F15" s="17">
        <f t="shared" si="0"/>
        <v>3000</v>
      </c>
      <c r="G15" s="18" t="s">
        <v>21</v>
      </c>
    </row>
    <row r="16" spans="1:7" ht="38.25" customHeight="1">
      <c r="A16" s="36"/>
      <c r="B16" s="31"/>
      <c r="C16" s="187"/>
      <c r="D16" s="17">
        <v>0</v>
      </c>
      <c r="E16" s="17">
        <v>0</v>
      </c>
      <c r="F16" s="17">
        <f t="shared" si="0"/>
        <v>0</v>
      </c>
      <c r="G16" s="18" t="s">
        <v>343</v>
      </c>
    </row>
    <row r="17" spans="1:7" ht="38.25" customHeight="1">
      <c r="A17" s="36"/>
      <c r="B17" s="31"/>
      <c r="C17" s="10" t="s">
        <v>200</v>
      </c>
      <c r="D17" s="17">
        <f>SUM(D18:D20)</f>
        <v>641000</v>
      </c>
      <c r="E17" s="17">
        <f>SUM(E18:E20)</f>
        <v>547000</v>
      </c>
      <c r="F17" s="17">
        <f t="shared" si="0"/>
        <v>94000</v>
      </c>
      <c r="G17" s="18"/>
    </row>
    <row r="18" spans="1:7" ht="38.25" customHeight="1">
      <c r="A18" s="36"/>
      <c r="B18" s="31"/>
      <c r="C18" s="33"/>
      <c r="D18" s="17">
        <v>547000</v>
      </c>
      <c r="E18" s="17">
        <v>517000</v>
      </c>
      <c r="F18" s="17">
        <f t="shared" si="0"/>
        <v>30000</v>
      </c>
      <c r="G18" s="18" t="s">
        <v>24</v>
      </c>
    </row>
    <row r="19" spans="1:7" ht="38.25" customHeight="1">
      <c r="A19" s="36"/>
      <c r="B19" s="31"/>
      <c r="C19" s="34"/>
      <c r="D19" s="17">
        <v>22000</v>
      </c>
      <c r="E19" s="17">
        <v>20000</v>
      </c>
      <c r="F19" s="17">
        <f t="shared" si="0"/>
        <v>2000</v>
      </c>
      <c r="G19" s="18" t="s">
        <v>88</v>
      </c>
    </row>
    <row r="20" spans="1:7" ht="38.25" customHeight="1">
      <c r="A20" s="36"/>
      <c r="B20" s="31"/>
      <c r="C20" s="40"/>
      <c r="D20" s="17">
        <v>72000</v>
      </c>
      <c r="E20" s="17">
        <v>10000</v>
      </c>
      <c r="F20" s="17">
        <f t="shared" si="0"/>
        <v>62000</v>
      </c>
      <c r="G20" s="18" t="s">
        <v>25</v>
      </c>
    </row>
    <row r="21" spans="1:7" ht="38.25" customHeight="1">
      <c r="A21" s="36"/>
      <c r="B21" s="38"/>
      <c r="C21" s="19" t="s">
        <v>227</v>
      </c>
      <c r="D21" s="17">
        <v>342000</v>
      </c>
      <c r="E21" s="17">
        <v>334000</v>
      </c>
      <c r="F21" s="17">
        <f t="shared" si="0"/>
        <v>8000</v>
      </c>
      <c r="G21" s="18" t="s">
        <v>26</v>
      </c>
    </row>
    <row r="22" spans="1:7" ht="38.25" customHeight="1">
      <c r="A22" s="36"/>
      <c r="B22" s="11" t="s">
        <v>275</v>
      </c>
      <c r="C22" s="10"/>
      <c r="D22" s="17">
        <f>SUM(D23:D32)</f>
        <v>897000</v>
      </c>
      <c r="E22" s="17">
        <f>SUM(E23:E32)</f>
        <v>831000</v>
      </c>
      <c r="F22" s="17">
        <f t="shared" si="0"/>
        <v>66000</v>
      </c>
      <c r="G22" s="18"/>
    </row>
    <row r="23" spans="1:7" ht="38.25" customHeight="1">
      <c r="A23" s="36"/>
      <c r="B23" s="30"/>
      <c r="C23" s="10" t="s">
        <v>117</v>
      </c>
      <c r="D23" s="17">
        <v>1000</v>
      </c>
      <c r="E23" s="17">
        <v>1000</v>
      </c>
      <c r="F23" s="17">
        <f t="shared" si="0"/>
        <v>0</v>
      </c>
      <c r="G23" s="18" t="s">
        <v>121</v>
      </c>
    </row>
    <row r="24" spans="1:7" ht="38.25" customHeight="1">
      <c r="A24" s="36"/>
      <c r="B24" s="31"/>
      <c r="C24" s="10" t="s">
        <v>280</v>
      </c>
      <c r="D24" s="17">
        <v>87000</v>
      </c>
      <c r="E24" s="17">
        <v>48000</v>
      </c>
      <c r="F24" s="17">
        <f t="shared" si="0"/>
        <v>39000</v>
      </c>
      <c r="G24" s="18" t="s">
        <v>95</v>
      </c>
    </row>
    <row r="25" spans="1:7" ht="38.25" customHeight="1">
      <c r="A25" s="36"/>
      <c r="B25" s="31"/>
      <c r="C25" s="10" t="s">
        <v>287</v>
      </c>
      <c r="D25" s="17">
        <v>5000</v>
      </c>
      <c r="E25" s="17">
        <v>2000</v>
      </c>
      <c r="F25" s="17">
        <f t="shared" si="0"/>
        <v>3000</v>
      </c>
      <c r="G25" s="18" t="s">
        <v>98</v>
      </c>
    </row>
    <row r="26" spans="1:7" ht="38.25" customHeight="1">
      <c r="A26" s="36"/>
      <c r="B26" s="31"/>
      <c r="C26" s="10" t="s">
        <v>288</v>
      </c>
      <c r="D26" s="17">
        <v>17000</v>
      </c>
      <c r="E26" s="17">
        <v>17000</v>
      </c>
      <c r="F26" s="17">
        <f t="shared" si="0"/>
        <v>0</v>
      </c>
      <c r="G26" s="18" t="s">
        <v>102</v>
      </c>
    </row>
    <row r="27" spans="1:7" ht="38.25" customHeight="1">
      <c r="A27" s="36"/>
      <c r="B27" s="31"/>
      <c r="C27" s="10" t="s">
        <v>289</v>
      </c>
      <c r="D27" s="17">
        <v>10000</v>
      </c>
      <c r="E27" s="17">
        <v>10000</v>
      </c>
      <c r="F27" s="17">
        <f t="shared" si="0"/>
        <v>0</v>
      </c>
      <c r="G27" s="18" t="s">
        <v>106</v>
      </c>
    </row>
    <row r="28" spans="1:7" ht="38.25" customHeight="1">
      <c r="A28" s="36"/>
      <c r="B28" s="31"/>
      <c r="C28" s="10" t="s">
        <v>290</v>
      </c>
      <c r="D28" s="17">
        <v>200000</v>
      </c>
      <c r="E28" s="17">
        <v>200000</v>
      </c>
      <c r="F28" s="17">
        <f t="shared" si="0"/>
        <v>0</v>
      </c>
      <c r="G28" s="18" t="s">
        <v>133</v>
      </c>
    </row>
    <row r="29" spans="1:7" ht="38.25" customHeight="1">
      <c r="A29" s="36"/>
      <c r="B29" s="31"/>
      <c r="C29" s="10" t="s">
        <v>240</v>
      </c>
      <c r="D29" s="17">
        <v>35000</v>
      </c>
      <c r="E29" s="17">
        <v>35000</v>
      </c>
      <c r="F29" s="17">
        <f t="shared" si="0"/>
        <v>0</v>
      </c>
      <c r="G29" s="18" t="s">
        <v>146</v>
      </c>
    </row>
    <row r="30" spans="1:7" ht="38.25" customHeight="1">
      <c r="A30" s="36"/>
      <c r="B30" s="31"/>
      <c r="C30" s="10" t="s">
        <v>344</v>
      </c>
      <c r="D30" s="17">
        <v>53000</v>
      </c>
      <c r="E30" s="17">
        <v>54000</v>
      </c>
      <c r="F30" s="17">
        <f t="shared" si="0"/>
        <v>-1000</v>
      </c>
      <c r="G30" s="18"/>
    </row>
    <row r="31" spans="1:7" ht="38.25" customHeight="1">
      <c r="A31" s="36"/>
      <c r="B31" s="31"/>
      <c r="C31" s="33" t="s">
        <v>242</v>
      </c>
      <c r="D31" s="24">
        <v>489000</v>
      </c>
      <c r="E31" s="24">
        <v>464000</v>
      </c>
      <c r="F31" s="17">
        <f t="shared" si="0"/>
        <v>25000</v>
      </c>
      <c r="G31" s="25" t="s">
        <v>150</v>
      </c>
    </row>
    <row r="32" spans="1:7" ht="38.25" customHeight="1" thickBot="1">
      <c r="A32" s="37"/>
      <c r="B32" s="32"/>
      <c r="C32" s="21"/>
      <c r="D32" s="22"/>
      <c r="E32" s="22"/>
      <c r="F32" s="22"/>
      <c r="G32" s="23"/>
    </row>
  </sheetData>
  <sheetProtection/>
  <mergeCells count="11">
    <mergeCell ref="E6:E7"/>
    <mergeCell ref="F6:F7"/>
    <mergeCell ref="A4:B4"/>
    <mergeCell ref="A5:B5"/>
    <mergeCell ref="D5:F5"/>
    <mergeCell ref="C12:C16"/>
    <mergeCell ref="A1:H2"/>
    <mergeCell ref="A3:H3"/>
    <mergeCell ref="G6:G7"/>
    <mergeCell ref="A6:C6"/>
    <mergeCell ref="D6:D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1" sqref="H31:K31"/>
      <selection pane="bottomLeft" activeCell="D11" sqref="D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53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291</v>
      </c>
      <c r="B8" s="13"/>
      <c r="C8" s="14"/>
      <c r="D8" s="15">
        <f>SUM(D9,D11,D13)</f>
        <v>27448000</v>
      </c>
      <c r="E8" s="15">
        <f>SUM(E9,E11,E13)</f>
        <v>26606000</v>
      </c>
      <c r="F8" s="15">
        <f>SUM(D8-E8)</f>
        <v>842000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27448000</v>
      </c>
      <c r="E9" s="17">
        <f>SUM(E10)</f>
        <v>26606000</v>
      </c>
      <c r="F9" s="17">
        <f>SUM(D9-E9)</f>
        <v>842000</v>
      </c>
      <c r="G9" s="18"/>
    </row>
    <row r="10" spans="1:7" ht="38.25" customHeight="1">
      <c r="A10" s="36"/>
      <c r="B10" s="11"/>
      <c r="C10" s="10" t="s">
        <v>43</v>
      </c>
      <c r="D10" s="17">
        <v>27448000</v>
      </c>
      <c r="E10" s="17">
        <v>26606000</v>
      </c>
      <c r="F10" s="17">
        <f>SUM(D10-E10)</f>
        <v>842000</v>
      </c>
      <c r="G10" s="18" t="s">
        <v>53</v>
      </c>
    </row>
    <row r="11" spans="1:7" ht="38.25" customHeight="1">
      <c r="A11" s="36"/>
      <c r="B11" s="30"/>
      <c r="C11" s="33"/>
      <c r="D11" s="24"/>
      <c r="E11" s="24"/>
      <c r="F11" s="24"/>
      <c r="G11" s="25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0" zoomScaleNormal="70" zoomScaleSheetLayoutView="70" zoomScalePageLayoutView="0" workbookViewId="0" topLeftCell="B1">
      <pane ySplit="7" topLeftCell="A8" activePane="bottomLeft" state="frozen"/>
      <selection pane="topLeft" activeCell="H31" sqref="H31:K31"/>
      <selection pane="bottomLeft" activeCell="D28" sqref="D28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53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291</v>
      </c>
      <c r="B8" s="13"/>
      <c r="C8" s="14"/>
      <c r="D8" s="15">
        <f>SUM(D9,D23,D25)</f>
        <v>27448000</v>
      </c>
      <c r="E8" s="15">
        <f>SUM(E9,E23,E25)</f>
        <v>26606000</v>
      </c>
      <c r="F8" s="15">
        <f aca="true" t="shared" si="0" ref="F8:F31">SUM(D8-E8)</f>
        <v>842000</v>
      </c>
      <c r="G8" s="16"/>
    </row>
    <row r="9" spans="1:7" ht="38.25" customHeight="1">
      <c r="A9" s="41"/>
      <c r="B9" s="11" t="s">
        <v>11</v>
      </c>
      <c r="C9" s="10"/>
      <c r="D9" s="17">
        <f>SUM(D10,D11,D18,D22)</f>
        <v>26613000</v>
      </c>
      <c r="E9" s="17">
        <f>SUM(E10,E11,E18,E22)</f>
        <v>25806000</v>
      </c>
      <c r="F9" s="17">
        <f t="shared" si="0"/>
        <v>807000</v>
      </c>
      <c r="G9" s="18"/>
    </row>
    <row r="10" spans="1:7" ht="38.25" customHeight="1">
      <c r="A10" s="36"/>
      <c r="B10" s="30"/>
      <c r="C10" s="10" t="s">
        <v>223</v>
      </c>
      <c r="D10" s="17">
        <v>14430000</v>
      </c>
      <c r="E10" s="17">
        <v>14186000</v>
      </c>
      <c r="F10" s="17">
        <f t="shared" si="0"/>
        <v>244000</v>
      </c>
      <c r="G10" s="18" t="s">
        <v>567</v>
      </c>
    </row>
    <row r="11" spans="1:7" ht="38.25" customHeight="1">
      <c r="A11" s="36"/>
      <c r="B11" s="31"/>
      <c r="C11" s="10" t="s">
        <v>199</v>
      </c>
      <c r="D11" s="17">
        <f>SUM(D12:D17)</f>
        <v>6683000</v>
      </c>
      <c r="E11" s="17">
        <f>SUM(E12:E17)</f>
        <v>6230000</v>
      </c>
      <c r="F11" s="17">
        <f t="shared" si="0"/>
        <v>453000</v>
      </c>
      <c r="G11" s="18"/>
    </row>
    <row r="12" spans="1:7" ht="38.25" customHeight="1">
      <c r="A12" s="36"/>
      <c r="B12" s="31"/>
      <c r="C12" s="42"/>
      <c r="D12" s="17">
        <v>240000</v>
      </c>
      <c r="E12" s="17">
        <v>144000</v>
      </c>
      <c r="F12" s="17">
        <f>SUM(D12-E12)</f>
        <v>96000</v>
      </c>
      <c r="G12" s="18" t="s">
        <v>450</v>
      </c>
    </row>
    <row r="13" spans="1:7" ht="38.25" customHeight="1">
      <c r="A13" s="36"/>
      <c r="B13" s="31"/>
      <c r="C13" s="45"/>
      <c r="D13" s="17">
        <v>3118000</v>
      </c>
      <c r="E13" s="17">
        <v>3045000</v>
      </c>
      <c r="F13" s="17">
        <f t="shared" si="0"/>
        <v>73000</v>
      </c>
      <c r="G13" s="18" t="s">
        <v>345</v>
      </c>
    </row>
    <row r="14" spans="1:7" ht="38.25" customHeight="1">
      <c r="A14" s="36"/>
      <c r="B14" s="31"/>
      <c r="C14" s="45"/>
      <c r="D14" s="17">
        <v>2078000</v>
      </c>
      <c r="E14" s="17">
        <v>2030000</v>
      </c>
      <c r="F14" s="17">
        <f t="shared" si="0"/>
        <v>48000</v>
      </c>
      <c r="G14" s="18" t="s">
        <v>346</v>
      </c>
    </row>
    <row r="15" spans="1:7" ht="38.25" customHeight="1">
      <c r="A15" s="36"/>
      <c r="B15" s="31"/>
      <c r="C15" s="45"/>
      <c r="D15" s="17">
        <v>488000</v>
      </c>
      <c r="E15" s="17">
        <v>305000</v>
      </c>
      <c r="F15" s="17">
        <f t="shared" si="0"/>
        <v>183000</v>
      </c>
      <c r="G15" s="18" t="s">
        <v>343</v>
      </c>
    </row>
    <row r="16" spans="1:7" ht="38.25" customHeight="1">
      <c r="A16" s="36"/>
      <c r="B16" s="31"/>
      <c r="C16" s="45"/>
      <c r="D16" s="17">
        <v>480000</v>
      </c>
      <c r="E16" s="17">
        <v>480000</v>
      </c>
      <c r="F16" s="17">
        <f t="shared" si="0"/>
        <v>0</v>
      </c>
      <c r="G16" s="18" t="s">
        <v>347</v>
      </c>
    </row>
    <row r="17" spans="1:7" ht="38.25" customHeight="1">
      <c r="A17" s="36"/>
      <c r="B17" s="31"/>
      <c r="C17" s="40"/>
      <c r="D17" s="17">
        <v>279000</v>
      </c>
      <c r="E17" s="17">
        <v>226000</v>
      </c>
      <c r="F17" s="17">
        <f t="shared" si="0"/>
        <v>53000</v>
      </c>
      <c r="G17" s="18" t="s">
        <v>348</v>
      </c>
    </row>
    <row r="18" spans="1:7" ht="38.25" customHeight="1">
      <c r="A18" s="36"/>
      <c r="B18" s="31"/>
      <c r="C18" s="10" t="s">
        <v>200</v>
      </c>
      <c r="D18" s="17">
        <f>SUM(D19:D21)</f>
        <v>3523000</v>
      </c>
      <c r="E18" s="17">
        <f>SUM(E19:E21)</f>
        <v>3446000</v>
      </c>
      <c r="F18" s="17">
        <f>SUM(D18-E18)</f>
        <v>77000</v>
      </c>
      <c r="G18" s="18"/>
    </row>
    <row r="19" spans="1:7" ht="38.25" customHeight="1">
      <c r="A19" s="36"/>
      <c r="B19" s="31"/>
      <c r="C19" s="45"/>
      <c r="D19" s="17">
        <v>3222000</v>
      </c>
      <c r="E19" s="17">
        <v>3108000</v>
      </c>
      <c r="F19" s="17">
        <f t="shared" si="0"/>
        <v>114000</v>
      </c>
      <c r="G19" s="18" t="s">
        <v>324</v>
      </c>
    </row>
    <row r="20" spans="1:7" ht="38.25" customHeight="1">
      <c r="A20" s="36"/>
      <c r="B20" s="31"/>
      <c r="C20" s="45"/>
      <c r="D20" s="17">
        <v>127000</v>
      </c>
      <c r="E20" s="17">
        <v>122000</v>
      </c>
      <c r="F20" s="17">
        <f t="shared" si="0"/>
        <v>5000</v>
      </c>
      <c r="G20" s="18" t="s">
        <v>325</v>
      </c>
    </row>
    <row r="21" spans="1:7" ht="38.25" customHeight="1">
      <c r="A21" s="36"/>
      <c r="B21" s="31"/>
      <c r="C21" s="39"/>
      <c r="D21" s="17">
        <v>174000</v>
      </c>
      <c r="E21" s="17">
        <v>216000</v>
      </c>
      <c r="F21" s="17">
        <f t="shared" si="0"/>
        <v>-42000</v>
      </c>
      <c r="G21" s="18" t="s">
        <v>326</v>
      </c>
    </row>
    <row r="22" spans="1:7" ht="38.25" customHeight="1">
      <c r="A22" s="36"/>
      <c r="B22" s="38"/>
      <c r="C22" s="19" t="s">
        <v>227</v>
      </c>
      <c r="D22" s="17">
        <v>1977000</v>
      </c>
      <c r="E22" s="17">
        <v>1944000</v>
      </c>
      <c r="F22" s="17">
        <f>SUM(D22-E22)</f>
        <v>33000</v>
      </c>
      <c r="G22" s="18" t="s">
        <v>26</v>
      </c>
    </row>
    <row r="23" spans="1:7" ht="38.25" customHeight="1">
      <c r="A23" s="36"/>
      <c r="B23" s="11" t="s">
        <v>27</v>
      </c>
      <c r="C23" s="10"/>
      <c r="D23" s="17">
        <f>SUM(D24:D24)</f>
        <v>34000</v>
      </c>
      <c r="E23" s="17">
        <f>SUM(E24:E24)</f>
        <v>17000</v>
      </c>
      <c r="F23" s="17">
        <f t="shared" si="0"/>
        <v>17000</v>
      </c>
      <c r="G23" s="18"/>
    </row>
    <row r="24" spans="1:7" ht="38.25" customHeight="1">
      <c r="A24" s="36"/>
      <c r="B24" s="38"/>
      <c r="C24" s="10" t="s">
        <v>225</v>
      </c>
      <c r="D24" s="17">
        <v>34000</v>
      </c>
      <c r="E24" s="17">
        <v>17000</v>
      </c>
      <c r="F24" s="17">
        <f t="shared" si="0"/>
        <v>17000</v>
      </c>
      <c r="G24" s="18" t="s">
        <v>33</v>
      </c>
    </row>
    <row r="25" spans="1:7" ht="38.25" customHeight="1">
      <c r="A25" s="36"/>
      <c r="B25" s="11" t="s">
        <v>116</v>
      </c>
      <c r="C25" s="10"/>
      <c r="D25" s="17">
        <f>SUM(D26:D31)</f>
        <v>801000</v>
      </c>
      <c r="E25" s="17">
        <f>SUM(E26:E31)</f>
        <v>783000</v>
      </c>
      <c r="F25" s="17">
        <f t="shared" si="0"/>
        <v>18000</v>
      </c>
      <c r="G25" s="18"/>
    </row>
    <row r="26" spans="1:7" ht="38.25" customHeight="1">
      <c r="A26" s="36"/>
      <c r="B26" s="30"/>
      <c r="C26" s="10" t="s">
        <v>244</v>
      </c>
      <c r="D26" s="17">
        <v>191000</v>
      </c>
      <c r="E26" s="17">
        <v>73000</v>
      </c>
      <c r="F26" s="17">
        <f t="shared" si="0"/>
        <v>118000</v>
      </c>
      <c r="G26" s="18" t="s">
        <v>95</v>
      </c>
    </row>
    <row r="27" spans="1:7" ht="38.25" customHeight="1">
      <c r="A27" s="36"/>
      <c r="B27" s="31"/>
      <c r="C27" s="10" t="s">
        <v>245</v>
      </c>
      <c r="D27" s="17">
        <v>6000</v>
      </c>
      <c r="E27" s="17">
        <v>2000</v>
      </c>
      <c r="F27" s="17">
        <f t="shared" si="0"/>
        <v>4000</v>
      </c>
      <c r="G27" s="18" t="s">
        <v>98</v>
      </c>
    </row>
    <row r="28" spans="1:7" ht="38.25" customHeight="1">
      <c r="A28" s="36"/>
      <c r="B28" s="31"/>
      <c r="C28" s="19" t="s">
        <v>202</v>
      </c>
      <c r="D28" s="17">
        <v>178000</v>
      </c>
      <c r="E28" s="17">
        <v>36000</v>
      </c>
      <c r="F28" s="17">
        <f t="shared" si="0"/>
        <v>142000</v>
      </c>
      <c r="G28" s="18" t="s">
        <v>127</v>
      </c>
    </row>
    <row r="29" spans="1:7" ht="38.25" customHeight="1">
      <c r="A29" s="36"/>
      <c r="B29" s="31"/>
      <c r="C29" s="19" t="s">
        <v>626</v>
      </c>
      <c r="D29" s="17">
        <v>50000</v>
      </c>
      <c r="E29" s="17">
        <v>0</v>
      </c>
      <c r="F29" s="17">
        <f t="shared" si="0"/>
        <v>50000</v>
      </c>
      <c r="G29" s="18" t="s">
        <v>627</v>
      </c>
    </row>
    <row r="30" spans="1:7" ht="38.25" customHeight="1">
      <c r="A30" s="36"/>
      <c r="B30" s="31"/>
      <c r="C30" s="19" t="s">
        <v>628</v>
      </c>
      <c r="D30" s="17">
        <v>72000</v>
      </c>
      <c r="E30" s="17">
        <v>72000</v>
      </c>
      <c r="F30" s="17">
        <f t="shared" si="0"/>
        <v>0</v>
      </c>
      <c r="G30" s="18" t="s">
        <v>151</v>
      </c>
    </row>
    <row r="31" spans="1:7" ht="38.25" customHeight="1">
      <c r="A31" s="36"/>
      <c r="B31" s="31"/>
      <c r="C31" s="19" t="s">
        <v>629</v>
      </c>
      <c r="D31" s="17">
        <v>304000</v>
      </c>
      <c r="E31" s="17">
        <v>600000</v>
      </c>
      <c r="F31" s="17">
        <f t="shared" si="0"/>
        <v>-296000</v>
      </c>
      <c r="G31" s="18" t="s">
        <v>455</v>
      </c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1" sqref="H31:K31"/>
      <selection pane="bottomLeft" activeCell="D13" sqref="D13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54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292</v>
      </c>
      <c r="B8" s="13"/>
      <c r="C8" s="14"/>
      <c r="D8" s="15">
        <f>SUM(D9,D11,D13)</f>
        <v>21892000</v>
      </c>
      <c r="E8" s="15">
        <f>SUM(E9,E11,E13)</f>
        <v>21817000</v>
      </c>
      <c r="F8" s="15">
        <f>SUM(D8-E8)</f>
        <v>75000</v>
      </c>
      <c r="G8" s="16"/>
    </row>
    <row r="9" spans="1:7" ht="38.25" customHeight="1">
      <c r="A9" s="41"/>
      <c r="B9" s="11" t="s">
        <v>230</v>
      </c>
      <c r="C9" s="10"/>
      <c r="D9" s="17">
        <f>SUM(D10)</f>
        <v>19047000</v>
      </c>
      <c r="E9" s="17">
        <f>SUM(E10)</f>
        <v>21092000</v>
      </c>
      <c r="F9" s="17">
        <f>SUM(D9-E9)</f>
        <v>-2045000</v>
      </c>
      <c r="G9" s="18"/>
    </row>
    <row r="10" spans="1:7" ht="38.25" customHeight="1">
      <c r="A10" s="36"/>
      <c r="B10" s="11"/>
      <c r="C10" s="10" t="s">
        <v>43</v>
      </c>
      <c r="D10" s="17">
        <v>19047000</v>
      </c>
      <c r="E10" s="17">
        <v>21092000</v>
      </c>
      <c r="F10" s="17">
        <f>SUM(D10-E10)</f>
        <v>-2045000</v>
      </c>
      <c r="G10" s="18" t="s">
        <v>54</v>
      </c>
    </row>
    <row r="11" spans="1:7" ht="38.25" customHeight="1">
      <c r="A11" s="36"/>
      <c r="B11" s="11" t="s">
        <v>293</v>
      </c>
      <c r="C11" s="10"/>
      <c r="D11" s="17">
        <f>SUM(D12)</f>
        <v>2845000</v>
      </c>
      <c r="E11" s="17">
        <f>SUM(E12)</f>
        <v>725000</v>
      </c>
      <c r="F11" s="17">
        <f>SUM(D11-E11)</f>
        <v>2120000</v>
      </c>
      <c r="G11" s="18"/>
    </row>
    <row r="12" spans="1:7" ht="38.25" customHeight="1">
      <c r="A12" s="36"/>
      <c r="B12" s="30"/>
      <c r="C12" s="10" t="s">
        <v>294</v>
      </c>
      <c r="D12" s="17">
        <v>2845000</v>
      </c>
      <c r="E12" s="17">
        <v>725000</v>
      </c>
      <c r="F12" s="17">
        <f>SUM(D12-E12)</f>
        <v>2120000</v>
      </c>
      <c r="G12" s="18" t="s">
        <v>66</v>
      </c>
    </row>
    <row r="13" spans="1:7" ht="38.25" customHeight="1">
      <c r="A13" s="36"/>
      <c r="B13" s="30"/>
      <c r="C13" s="33"/>
      <c r="D13" s="24"/>
      <c r="E13" s="24"/>
      <c r="F13" s="24"/>
      <c r="G13" s="25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5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31" sqref="H31:K31"/>
      <selection pane="bottomLeft" activeCell="A1" sqref="A1:H2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54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292</v>
      </c>
      <c r="B8" s="13"/>
      <c r="C8" s="14"/>
      <c r="D8" s="15">
        <f>SUM(D9,D23,D27,D38)</f>
        <v>21892000</v>
      </c>
      <c r="E8" s="15">
        <f>SUM(E9,E23,E27,E38)</f>
        <v>21817000</v>
      </c>
      <c r="F8" s="15">
        <f>SUM(D8-E8)</f>
        <v>75000</v>
      </c>
      <c r="G8" s="16"/>
    </row>
    <row r="9" spans="1:7" ht="38.25" customHeight="1">
      <c r="A9" s="41"/>
      <c r="B9" s="11" t="s">
        <v>11</v>
      </c>
      <c r="C9" s="10"/>
      <c r="D9" s="17">
        <f>SUM(D10:D11,D18,D22)</f>
        <v>19156000</v>
      </c>
      <c r="E9" s="17">
        <f>SUM(E10:E11,E18,E22)</f>
        <v>19240000</v>
      </c>
      <c r="F9" s="17">
        <f>SUM(D9-E9)</f>
        <v>-84000</v>
      </c>
      <c r="G9" s="18"/>
    </row>
    <row r="10" spans="1:7" ht="38.25" customHeight="1">
      <c r="A10" s="36"/>
      <c r="B10" s="30"/>
      <c r="C10" s="10" t="s">
        <v>223</v>
      </c>
      <c r="D10" s="17">
        <v>10459000</v>
      </c>
      <c r="E10" s="17">
        <v>10533000</v>
      </c>
      <c r="F10" s="17">
        <f aca="true" t="shared" si="0" ref="F10:F41">SUM(D10-E10)</f>
        <v>-74000</v>
      </c>
      <c r="G10" s="18" t="s">
        <v>438</v>
      </c>
    </row>
    <row r="11" spans="1:7" ht="38.25" customHeight="1">
      <c r="A11" s="36"/>
      <c r="B11" s="31"/>
      <c r="C11" s="10" t="s">
        <v>199</v>
      </c>
      <c r="D11" s="17">
        <f>SUM(D12:D17)</f>
        <v>4758000</v>
      </c>
      <c r="E11" s="17">
        <f>SUM(E12:E17)</f>
        <v>4757000</v>
      </c>
      <c r="F11" s="17">
        <f t="shared" si="0"/>
        <v>1000</v>
      </c>
      <c r="G11" s="18"/>
    </row>
    <row r="12" spans="1:7" ht="38.25" customHeight="1">
      <c r="A12" s="36"/>
      <c r="B12" s="31"/>
      <c r="C12" s="33"/>
      <c r="D12" s="17">
        <v>2222000</v>
      </c>
      <c r="E12" s="17">
        <v>2239000</v>
      </c>
      <c r="F12" s="17">
        <f t="shared" si="0"/>
        <v>-17000</v>
      </c>
      <c r="G12" s="18" t="s">
        <v>18</v>
      </c>
    </row>
    <row r="13" spans="1:7" ht="38.25" customHeight="1">
      <c r="A13" s="36"/>
      <c r="B13" s="31"/>
      <c r="C13" s="34"/>
      <c r="D13" s="17">
        <v>1482000</v>
      </c>
      <c r="E13" s="17">
        <v>1492000</v>
      </c>
      <c r="F13" s="17">
        <f t="shared" si="0"/>
        <v>-10000</v>
      </c>
      <c r="G13" s="18" t="s">
        <v>19</v>
      </c>
    </row>
    <row r="14" spans="1:7" ht="38.25" customHeight="1">
      <c r="A14" s="36"/>
      <c r="B14" s="31"/>
      <c r="C14" s="34"/>
      <c r="D14" s="17">
        <v>106000</v>
      </c>
      <c r="E14" s="17">
        <v>46000</v>
      </c>
      <c r="F14" s="17">
        <f t="shared" si="0"/>
        <v>60000</v>
      </c>
      <c r="G14" s="18" t="s">
        <v>20</v>
      </c>
    </row>
    <row r="15" spans="1:7" ht="38.25" customHeight="1">
      <c r="A15" s="36"/>
      <c r="B15" s="31"/>
      <c r="C15" s="34"/>
      <c r="D15" s="17">
        <v>111000</v>
      </c>
      <c r="E15" s="17">
        <v>108000</v>
      </c>
      <c r="F15" s="17">
        <f t="shared" si="0"/>
        <v>3000</v>
      </c>
      <c r="G15" s="18" t="s">
        <v>541</v>
      </c>
    </row>
    <row r="16" spans="1:7" ht="38.25" customHeight="1">
      <c r="A16" s="36"/>
      <c r="B16" s="31"/>
      <c r="C16" s="34"/>
      <c r="D16" s="17">
        <v>0</v>
      </c>
      <c r="E16" s="17">
        <v>30000</v>
      </c>
      <c r="F16" s="17">
        <f t="shared" si="0"/>
        <v>-30000</v>
      </c>
      <c r="G16" s="18" t="s">
        <v>451</v>
      </c>
    </row>
    <row r="17" spans="1:7" ht="38.25" customHeight="1">
      <c r="A17" s="36"/>
      <c r="B17" s="31"/>
      <c r="C17" s="40"/>
      <c r="D17" s="17">
        <v>837000</v>
      </c>
      <c r="E17" s="17">
        <v>842000</v>
      </c>
      <c r="F17" s="17">
        <f t="shared" si="0"/>
        <v>-5000</v>
      </c>
      <c r="G17" s="18" t="s">
        <v>21</v>
      </c>
    </row>
    <row r="18" spans="1:7" ht="38.25" customHeight="1">
      <c r="A18" s="36"/>
      <c r="B18" s="31"/>
      <c r="C18" s="10" t="s">
        <v>200</v>
      </c>
      <c r="D18" s="17">
        <f>SUM(D19:D21)</f>
        <v>2506000</v>
      </c>
      <c r="E18" s="17">
        <f>SUM(E19:E21)</f>
        <v>2507000</v>
      </c>
      <c r="F18" s="17">
        <f t="shared" si="0"/>
        <v>-1000</v>
      </c>
      <c r="G18" s="18"/>
    </row>
    <row r="19" spans="1:7" ht="38.25" customHeight="1">
      <c r="A19" s="36"/>
      <c r="B19" s="31"/>
      <c r="C19" s="33"/>
      <c r="D19" s="17">
        <v>2322000</v>
      </c>
      <c r="E19" s="17">
        <v>2333000</v>
      </c>
      <c r="F19" s="17">
        <f t="shared" si="0"/>
        <v>-11000</v>
      </c>
      <c r="G19" s="18" t="s">
        <v>24</v>
      </c>
    </row>
    <row r="20" spans="1:7" ht="38.25" customHeight="1">
      <c r="A20" s="36"/>
      <c r="B20" s="31"/>
      <c r="C20" s="34"/>
      <c r="D20" s="17">
        <v>92000</v>
      </c>
      <c r="E20" s="17">
        <v>92000</v>
      </c>
      <c r="F20" s="17">
        <f t="shared" si="0"/>
        <v>0</v>
      </c>
      <c r="G20" s="18" t="s">
        <v>88</v>
      </c>
    </row>
    <row r="21" spans="1:7" ht="38.25" customHeight="1">
      <c r="A21" s="36"/>
      <c r="B21" s="31"/>
      <c r="C21" s="39"/>
      <c r="D21" s="17">
        <v>92000</v>
      </c>
      <c r="E21" s="17">
        <v>82000</v>
      </c>
      <c r="F21" s="17">
        <f t="shared" si="0"/>
        <v>10000</v>
      </c>
      <c r="G21" s="18" t="s">
        <v>25</v>
      </c>
    </row>
    <row r="22" spans="1:7" ht="38.25" customHeight="1">
      <c r="A22" s="36"/>
      <c r="B22" s="38"/>
      <c r="C22" s="19" t="s">
        <v>227</v>
      </c>
      <c r="D22" s="17">
        <v>1433000</v>
      </c>
      <c r="E22" s="17">
        <v>1443000</v>
      </c>
      <c r="F22" s="17">
        <f t="shared" si="0"/>
        <v>-10000</v>
      </c>
      <c r="G22" s="18" t="s">
        <v>26</v>
      </c>
    </row>
    <row r="23" spans="1:7" ht="38.25" customHeight="1">
      <c r="A23" s="36"/>
      <c r="B23" s="11" t="s">
        <v>27</v>
      </c>
      <c r="C23" s="10"/>
      <c r="D23" s="17">
        <f>SUM(D24:D25,D26)</f>
        <v>374000</v>
      </c>
      <c r="E23" s="17">
        <f>SUM(E24:E25,E26)</f>
        <v>311000</v>
      </c>
      <c r="F23" s="17">
        <f t="shared" si="0"/>
        <v>63000</v>
      </c>
      <c r="G23" s="18"/>
    </row>
    <row r="24" spans="1:7" ht="38.25" customHeight="1">
      <c r="A24" s="36"/>
      <c r="B24" s="31"/>
      <c r="C24" s="10" t="s">
        <v>225</v>
      </c>
      <c r="D24" s="17">
        <v>68000</v>
      </c>
      <c r="E24" s="17">
        <v>68000</v>
      </c>
      <c r="F24" s="17">
        <f t="shared" si="0"/>
        <v>0</v>
      </c>
      <c r="G24" s="18" t="s">
        <v>33</v>
      </c>
    </row>
    <row r="25" spans="1:7" ht="38.25" customHeight="1">
      <c r="A25" s="36"/>
      <c r="B25" s="31"/>
      <c r="C25" s="10" t="s">
        <v>283</v>
      </c>
      <c r="D25" s="17">
        <v>300000</v>
      </c>
      <c r="E25" s="17">
        <v>240000</v>
      </c>
      <c r="F25" s="17">
        <f t="shared" si="0"/>
        <v>60000</v>
      </c>
      <c r="G25" s="18" t="s">
        <v>439</v>
      </c>
    </row>
    <row r="26" spans="1:7" ht="35.25" customHeight="1">
      <c r="A26" s="36"/>
      <c r="B26" s="38"/>
      <c r="C26" s="10" t="s">
        <v>440</v>
      </c>
      <c r="D26" s="17">
        <v>6000</v>
      </c>
      <c r="E26" s="17">
        <v>3000</v>
      </c>
      <c r="F26" s="17">
        <f t="shared" si="0"/>
        <v>3000</v>
      </c>
      <c r="G26" s="18" t="s">
        <v>110</v>
      </c>
    </row>
    <row r="27" spans="1:7" ht="38.25" customHeight="1">
      <c r="A27" s="36"/>
      <c r="B27" s="11" t="s">
        <v>116</v>
      </c>
      <c r="C27" s="10"/>
      <c r="D27" s="17">
        <f>SUM(D28:D37)</f>
        <v>2321000</v>
      </c>
      <c r="E27" s="17">
        <f>SUM(E28:E37)</f>
        <v>2225000</v>
      </c>
      <c r="F27" s="17">
        <f t="shared" si="0"/>
        <v>96000</v>
      </c>
      <c r="G27" s="18"/>
    </row>
    <row r="28" spans="1:7" ht="38.25" customHeight="1">
      <c r="A28" s="36"/>
      <c r="B28" s="30"/>
      <c r="C28" s="10" t="s">
        <v>546</v>
      </c>
      <c r="D28" s="17">
        <v>0</v>
      </c>
      <c r="E28" s="17">
        <v>48000</v>
      </c>
      <c r="F28" s="17">
        <f t="shared" si="0"/>
        <v>-48000</v>
      </c>
      <c r="G28" s="18" t="s">
        <v>547</v>
      </c>
    </row>
    <row r="29" spans="1:7" ht="38.25" customHeight="1">
      <c r="A29" s="36"/>
      <c r="B29" s="31"/>
      <c r="C29" s="10" t="s">
        <v>280</v>
      </c>
      <c r="D29" s="17">
        <v>146000</v>
      </c>
      <c r="E29" s="17">
        <v>131000</v>
      </c>
      <c r="F29" s="17">
        <f t="shared" si="0"/>
        <v>15000</v>
      </c>
      <c r="G29" s="18" t="s">
        <v>632</v>
      </c>
    </row>
    <row r="30" spans="1:7" ht="38.25" customHeight="1">
      <c r="A30" s="36"/>
      <c r="B30" s="31"/>
      <c r="C30" s="10" t="s">
        <v>287</v>
      </c>
      <c r="D30" s="17">
        <v>21000</v>
      </c>
      <c r="E30" s="17">
        <v>21000</v>
      </c>
      <c r="F30" s="17">
        <f t="shared" si="0"/>
        <v>0</v>
      </c>
      <c r="G30" s="18" t="s">
        <v>98</v>
      </c>
    </row>
    <row r="31" spans="1:7" ht="38.25" customHeight="1">
      <c r="A31" s="36"/>
      <c r="B31" s="31"/>
      <c r="C31" s="40" t="s">
        <v>236</v>
      </c>
      <c r="D31" s="43">
        <v>378000</v>
      </c>
      <c r="E31" s="43">
        <v>378000</v>
      </c>
      <c r="F31" s="43">
        <f t="shared" si="0"/>
        <v>0</v>
      </c>
      <c r="G31" s="44" t="s">
        <v>127</v>
      </c>
    </row>
    <row r="32" spans="1:7" ht="30.75" customHeight="1" thickBot="1">
      <c r="A32" s="37"/>
      <c r="B32" s="32"/>
      <c r="C32" s="82" t="s">
        <v>542</v>
      </c>
      <c r="D32" s="22">
        <v>0</v>
      </c>
      <c r="E32" s="22">
        <v>280000</v>
      </c>
      <c r="F32" s="22">
        <f t="shared" si="0"/>
        <v>-280000</v>
      </c>
      <c r="G32" s="23" t="s">
        <v>125</v>
      </c>
    </row>
    <row r="33" spans="1:7" ht="38.25" customHeight="1">
      <c r="A33" s="107"/>
      <c r="B33" s="108"/>
      <c r="C33" s="14" t="s">
        <v>543</v>
      </c>
      <c r="D33" s="15">
        <v>100000</v>
      </c>
      <c r="E33" s="15">
        <v>150000</v>
      </c>
      <c r="F33" s="15">
        <f t="shared" si="0"/>
        <v>-50000</v>
      </c>
      <c r="G33" s="16" t="s">
        <v>130</v>
      </c>
    </row>
    <row r="34" spans="1:7" ht="38.25" customHeight="1">
      <c r="A34" s="36"/>
      <c r="B34" s="31"/>
      <c r="C34" s="10" t="s">
        <v>544</v>
      </c>
      <c r="D34" s="17">
        <v>329000</v>
      </c>
      <c r="E34" s="17">
        <v>329000</v>
      </c>
      <c r="F34" s="17">
        <f t="shared" si="0"/>
        <v>0</v>
      </c>
      <c r="G34" s="18" t="s">
        <v>377</v>
      </c>
    </row>
    <row r="35" spans="1:7" ht="38.25" customHeight="1">
      <c r="A35" s="36"/>
      <c r="B35" s="31"/>
      <c r="C35" s="10" t="s">
        <v>218</v>
      </c>
      <c r="D35" s="17">
        <v>156000</v>
      </c>
      <c r="E35" s="17">
        <v>156000</v>
      </c>
      <c r="F35" s="17">
        <f t="shared" si="0"/>
        <v>0</v>
      </c>
      <c r="G35" s="18" t="s">
        <v>631</v>
      </c>
    </row>
    <row r="36" spans="1:7" ht="38.25" customHeight="1">
      <c r="A36" s="36"/>
      <c r="B36" s="31"/>
      <c r="C36" s="40" t="s">
        <v>545</v>
      </c>
      <c r="D36" s="43">
        <v>1191000</v>
      </c>
      <c r="E36" s="43">
        <v>684000</v>
      </c>
      <c r="F36" s="43">
        <f>SUM(D36-E36)</f>
        <v>507000</v>
      </c>
      <c r="G36" s="44" t="s">
        <v>630</v>
      </c>
    </row>
    <row r="37" spans="1:7" ht="38.25" customHeight="1">
      <c r="A37" s="36"/>
      <c r="B37" s="31"/>
      <c r="C37" s="40" t="s">
        <v>548</v>
      </c>
      <c r="D37" s="43">
        <v>0</v>
      </c>
      <c r="E37" s="43">
        <v>48000</v>
      </c>
      <c r="F37" s="43">
        <f>SUM(D37-E37)</f>
        <v>-48000</v>
      </c>
      <c r="G37" s="44" t="s">
        <v>549</v>
      </c>
    </row>
    <row r="38" spans="1:7" ht="38.25" customHeight="1">
      <c r="A38" s="36"/>
      <c r="B38" s="11" t="s">
        <v>206</v>
      </c>
      <c r="C38" s="10"/>
      <c r="D38" s="17">
        <f>SUM(D39)</f>
        <v>41000</v>
      </c>
      <c r="E38" s="17">
        <f>SUM(E39)</f>
        <v>41000</v>
      </c>
      <c r="F38" s="17">
        <f t="shared" si="0"/>
        <v>0</v>
      </c>
      <c r="G38" s="18"/>
    </row>
    <row r="39" spans="1:7" ht="38.25" customHeight="1">
      <c r="A39" s="36"/>
      <c r="B39" s="30"/>
      <c r="C39" s="10" t="s">
        <v>161</v>
      </c>
      <c r="D39" s="17">
        <f>SUM(D40:D41)</f>
        <v>41000</v>
      </c>
      <c r="E39" s="17">
        <f>SUM(E40:E41)</f>
        <v>41000</v>
      </c>
      <c r="F39" s="17">
        <f t="shared" si="0"/>
        <v>0</v>
      </c>
      <c r="G39" s="18"/>
    </row>
    <row r="40" spans="1:7" ht="38.25" customHeight="1">
      <c r="A40" s="36"/>
      <c r="B40" s="31"/>
      <c r="C40" s="33"/>
      <c r="D40" s="17">
        <v>36000</v>
      </c>
      <c r="E40" s="17">
        <v>36000</v>
      </c>
      <c r="F40" s="17">
        <f t="shared" si="0"/>
        <v>0</v>
      </c>
      <c r="G40" s="18" t="s">
        <v>171</v>
      </c>
    </row>
    <row r="41" spans="1:7" ht="38.25" customHeight="1">
      <c r="A41" s="36"/>
      <c r="B41" s="31"/>
      <c r="C41" s="34"/>
      <c r="D41" s="17">
        <v>5000</v>
      </c>
      <c r="E41" s="17">
        <v>5000</v>
      </c>
      <c r="F41" s="17">
        <f t="shared" si="0"/>
        <v>0</v>
      </c>
      <c r="G41" s="18" t="s">
        <v>162</v>
      </c>
    </row>
    <row r="42" spans="1:7" ht="38.25" customHeight="1">
      <c r="A42" s="36"/>
      <c r="B42" s="31"/>
      <c r="C42" s="45"/>
      <c r="D42" s="24"/>
      <c r="E42" s="24"/>
      <c r="F42" s="24"/>
      <c r="G42" s="25"/>
    </row>
    <row r="43" spans="1:7" ht="38.25" customHeight="1">
      <c r="A43" s="36"/>
      <c r="B43" s="31"/>
      <c r="C43" s="34"/>
      <c r="D43" s="26"/>
      <c r="E43" s="26"/>
      <c r="F43" s="26"/>
      <c r="G43" s="27"/>
    </row>
    <row r="44" spans="1:7" ht="38.25" customHeight="1">
      <c r="A44" s="36"/>
      <c r="B44" s="31"/>
      <c r="C44" s="34"/>
      <c r="D44" s="26"/>
      <c r="E44" s="26"/>
      <c r="F44" s="26"/>
      <c r="G44" s="27"/>
    </row>
    <row r="45" spans="1:7" ht="38.25" customHeight="1">
      <c r="A45" s="36"/>
      <c r="B45" s="31"/>
      <c r="C45" s="34"/>
      <c r="D45" s="26"/>
      <c r="E45" s="26"/>
      <c r="F45" s="26"/>
      <c r="G45" s="27"/>
    </row>
    <row r="46" spans="1:7" ht="38.25" customHeight="1">
      <c r="A46" s="36"/>
      <c r="B46" s="31"/>
      <c r="C46" s="34"/>
      <c r="D46" s="26"/>
      <c r="E46" s="26"/>
      <c r="F46" s="26"/>
      <c r="G46" s="27"/>
    </row>
    <row r="47" spans="1:7" ht="38.25" customHeight="1">
      <c r="A47" s="36"/>
      <c r="B47" s="31"/>
      <c r="C47" s="34"/>
      <c r="D47" s="26"/>
      <c r="E47" s="26"/>
      <c r="F47" s="26"/>
      <c r="G47" s="27"/>
    </row>
    <row r="48" spans="1:7" ht="38.25" customHeight="1">
      <c r="A48" s="36"/>
      <c r="B48" s="31"/>
      <c r="C48" s="34"/>
      <c r="D48" s="26"/>
      <c r="E48" s="26"/>
      <c r="F48" s="26"/>
      <c r="G48" s="27"/>
    </row>
    <row r="49" spans="1:7" ht="38.25" customHeight="1">
      <c r="A49" s="36"/>
      <c r="B49" s="31"/>
      <c r="C49" s="34"/>
      <c r="D49" s="26"/>
      <c r="E49" s="26"/>
      <c r="F49" s="26"/>
      <c r="G49" s="27"/>
    </row>
    <row r="50" spans="1:7" ht="38.25" customHeight="1">
      <c r="A50" s="36"/>
      <c r="B50" s="31"/>
      <c r="C50" s="34"/>
      <c r="D50" s="26"/>
      <c r="E50" s="26"/>
      <c r="F50" s="26"/>
      <c r="G50" s="27"/>
    </row>
    <row r="51" spans="1:7" ht="38.25" customHeight="1">
      <c r="A51" s="36"/>
      <c r="B51" s="31"/>
      <c r="C51" s="34"/>
      <c r="D51" s="26"/>
      <c r="E51" s="26"/>
      <c r="F51" s="26"/>
      <c r="G51" s="27"/>
    </row>
    <row r="52" spans="1:7" ht="38.25" customHeight="1">
      <c r="A52" s="36"/>
      <c r="B52" s="31"/>
      <c r="C52" s="34"/>
      <c r="D52" s="26"/>
      <c r="E52" s="26"/>
      <c r="F52" s="26"/>
      <c r="G52" s="27"/>
    </row>
    <row r="53" spans="1:7" ht="38.25" customHeight="1">
      <c r="A53" s="36"/>
      <c r="B53" s="31"/>
      <c r="C53" s="34"/>
      <c r="D53" s="26"/>
      <c r="E53" s="26"/>
      <c r="F53" s="26"/>
      <c r="G53" s="27"/>
    </row>
    <row r="54" spans="1:7" ht="38.25" customHeight="1" thickBot="1">
      <c r="A54" s="37"/>
      <c r="B54" s="32"/>
      <c r="C54" s="35"/>
      <c r="D54" s="28"/>
      <c r="E54" s="28"/>
      <c r="F54" s="28"/>
      <c r="G54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0"/>
  <sheetViews>
    <sheetView showGridLines="0" zoomScale="66" zoomScaleNormal="66" zoomScaleSheetLayoutView="70" zoomScalePageLayoutView="0" workbookViewId="0" topLeftCell="A1">
      <pane ySplit="7" topLeftCell="A8" activePane="bottomLeft" state="frozen"/>
      <selection pane="topLeft" activeCell="B76" sqref="B76"/>
      <selection pane="bottomLeft" activeCell="A9" sqref="A9"/>
    </sheetView>
  </sheetViews>
  <sheetFormatPr defaultColWidth="9.0039062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8" width="61.25390625" style="1" hidden="1" customWidth="1"/>
    <col min="9" max="9" width="23.75390625" style="1" hidden="1" customWidth="1"/>
    <col min="10" max="10" width="17.00390625" style="79" hidden="1" customWidth="1"/>
    <col min="11" max="11" width="18.375" style="79" hidden="1" customWidth="1"/>
    <col min="12" max="13" width="17.00390625" style="79" hidden="1" customWidth="1"/>
    <col min="14" max="14" width="18.875" style="79" hidden="1" customWidth="1"/>
    <col min="15" max="15" width="20.875" style="79" hidden="1" customWidth="1"/>
    <col min="16" max="16" width="18.875" style="79" hidden="1" customWidth="1"/>
    <col min="17" max="17" width="15.875" style="79" hidden="1" customWidth="1"/>
    <col min="18" max="18" width="18.75390625" style="79" hidden="1" customWidth="1"/>
    <col min="19" max="19" width="13.125" style="79" hidden="1" customWidth="1"/>
    <col min="20" max="21" width="17.25390625" style="79" hidden="1" customWidth="1"/>
    <col min="22" max="22" width="17.50390625" style="79" hidden="1" customWidth="1"/>
    <col min="23" max="23" width="17.75390625" style="79" hidden="1" customWidth="1"/>
    <col min="24" max="25" width="20.625" style="1" hidden="1" customWidth="1"/>
    <col min="26" max="16384" width="9.00390625" style="1" customWidth="1"/>
  </cols>
  <sheetData>
    <row r="1" spans="1:23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03"/>
      <c r="I1" s="103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3" customFormat="1" ht="21.75" customHeight="1">
      <c r="A2" s="181"/>
      <c r="B2" s="181"/>
      <c r="C2" s="181"/>
      <c r="D2" s="181"/>
      <c r="E2" s="181"/>
      <c r="F2" s="181"/>
      <c r="G2" s="181"/>
      <c r="H2" s="103"/>
      <c r="I2" s="103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3" customFormat="1" ht="21.75" customHeight="1">
      <c r="A3" s="182" t="s">
        <v>605</v>
      </c>
      <c r="B3" s="182"/>
      <c r="C3" s="182"/>
      <c r="D3" s="182"/>
      <c r="E3" s="182"/>
      <c r="F3" s="182"/>
      <c r="G3" s="182"/>
      <c r="H3" s="104"/>
      <c r="I3" s="104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3" customFormat="1" ht="21.75" customHeight="1">
      <c r="A4" s="183" t="s">
        <v>9</v>
      </c>
      <c r="B4" s="183"/>
      <c r="C4" s="4"/>
      <c r="D4" s="4"/>
      <c r="E4" s="4"/>
      <c r="F4" s="4"/>
      <c r="G4" s="4"/>
      <c r="H4" s="4"/>
      <c r="I4" s="4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3" customFormat="1" ht="21.75" customHeight="1" thickBot="1">
      <c r="A5" s="184" t="s">
        <v>0</v>
      </c>
      <c r="B5" s="184"/>
      <c r="C5" s="5"/>
      <c r="D5" s="184"/>
      <c r="E5" s="184"/>
      <c r="F5" s="184"/>
      <c r="G5" s="6" t="s">
        <v>10</v>
      </c>
      <c r="H5" s="6"/>
      <c r="I5" s="6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5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  <c r="H6" s="105"/>
      <c r="I6" s="105"/>
      <c r="J6" s="80" t="s">
        <v>468</v>
      </c>
      <c r="K6" s="95" t="s">
        <v>469</v>
      </c>
      <c r="L6" s="80" t="s">
        <v>470</v>
      </c>
      <c r="M6" s="80" t="s">
        <v>641</v>
      </c>
      <c r="N6" s="80" t="s">
        <v>472</v>
      </c>
      <c r="O6" s="80" t="s">
        <v>473</v>
      </c>
      <c r="P6" s="80" t="s">
        <v>474</v>
      </c>
      <c r="Q6" s="80" t="s">
        <v>475</v>
      </c>
      <c r="R6" s="80" t="s">
        <v>476</v>
      </c>
      <c r="S6" s="80" t="s">
        <v>478</v>
      </c>
      <c r="T6" s="80" t="s">
        <v>479</v>
      </c>
      <c r="U6" s="80" t="s">
        <v>480</v>
      </c>
      <c r="V6" s="80" t="s">
        <v>481</v>
      </c>
      <c r="W6" s="80" t="s">
        <v>482</v>
      </c>
      <c r="X6" s="80" t="s">
        <v>483</v>
      </c>
      <c r="Y6" s="80" t="s">
        <v>485</v>
      </c>
    </row>
    <row r="7" spans="1:25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  <c r="H7" s="105"/>
      <c r="I7" s="112">
        <f aca="true" t="shared" si="0" ref="I7:I39">SUM(J7:Y7)</f>
        <v>128783000</v>
      </c>
      <c r="J7" s="81">
        <f aca="true" t="shared" si="1" ref="J7:Y7">SUM(J8:J160)</f>
        <v>3489000</v>
      </c>
      <c r="K7" s="81">
        <f t="shared" si="1"/>
        <v>543000</v>
      </c>
      <c r="L7" s="81">
        <f t="shared" si="1"/>
        <v>6978000</v>
      </c>
      <c r="M7" s="81">
        <f t="shared" si="1"/>
        <v>0</v>
      </c>
      <c r="N7" s="81">
        <f t="shared" si="1"/>
        <v>12055000</v>
      </c>
      <c r="O7" s="81">
        <f t="shared" si="1"/>
        <v>15549000</v>
      </c>
      <c r="P7" s="81">
        <f t="shared" si="1"/>
        <v>19773000</v>
      </c>
      <c r="Q7" s="81">
        <f t="shared" si="1"/>
        <v>4665000</v>
      </c>
      <c r="R7" s="81">
        <f t="shared" si="1"/>
        <v>41000</v>
      </c>
      <c r="S7" s="81">
        <f t="shared" si="1"/>
        <v>130000</v>
      </c>
      <c r="T7" s="81">
        <f t="shared" si="1"/>
        <v>2908000</v>
      </c>
      <c r="U7" s="81">
        <f t="shared" si="1"/>
        <v>7816000</v>
      </c>
      <c r="V7" s="81">
        <f t="shared" si="1"/>
        <v>20000</v>
      </c>
      <c r="W7" s="81">
        <f t="shared" si="1"/>
        <v>5472000</v>
      </c>
      <c r="X7" s="81">
        <f t="shared" si="1"/>
        <v>27452000</v>
      </c>
      <c r="Y7" s="81">
        <f t="shared" si="1"/>
        <v>21892000</v>
      </c>
    </row>
    <row r="8" spans="1:25" ht="38.25" customHeight="1">
      <c r="A8" s="12" t="s">
        <v>657</v>
      </c>
      <c r="B8" s="13"/>
      <c r="C8" s="14"/>
      <c r="D8" s="15">
        <f>SUM(D9,D13,D17,D21,D37,D47,D63,D65,D67,D71,D75,D77,D42,D79)</f>
        <v>203696000</v>
      </c>
      <c r="E8" s="15">
        <f>SUM(E9,E13,E17,E21,E37,E47,E63,E65,E67,E71,E75,E77,E42,E79)</f>
        <v>211407000</v>
      </c>
      <c r="F8" s="15">
        <f aca="true" t="shared" si="2" ref="F8:F36">SUM(D8-E8)</f>
        <v>-7711000</v>
      </c>
      <c r="G8" s="16"/>
      <c r="H8" s="106"/>
      <c r="I8" s="112">
        <f t="shared" si="0"/>
        <v>0</v>
      </c>
      <c r="X8" s="79"/>
      <c r="Y8" s="79"/>
    </row>
    <row r="9" spans="1:25" ht="38.25" customHeight="1">
      <c r="A9" s="41"/>
      <c r="B9" s="11" t="s">
        <v>35</v>
      </c>
      <c r="C9" s="10"/>
      <c r="D9" s="17">
        <f>SUM(D10)</f>
        <v>1130000</v>
      </c>
      <c r="E9" s="17">
        <f>SUM(E10)</f>
        <v>1500000</v>
      </c>
      <c r="F9" s="17">
        <f t="shared" si="2"/>
        <v>-370000</v>
      </c>
      <c r="G9" s="18"/>
      <c r="H9" s="106"/>
      <c r="I9" s="112">
        <f t="shared" si="0"/>
        <v>0</v>
      </c>
      <c r="X9" s="79"/>
      <c r="Y9" s="79"/>
    </row>
    <row r="10" spans="1:25" ht="38.25" customHeight="1">
      <c r="A10" s="36"/>
      <c r="B10" s="30"/>
      <c r="C10" s="10" t="s">
        <v>35</v>
      </c>
      <c r="D10" s="17">
        <f>SUM(D11:D12)</f>
        <v>1130000</v>
      </c>
      <c r="E10" s="17">
        <f>SUM(E11:E12)</f>
        <v>1500000</v>
      </c>
      <c r="F10" s="17">
        <f t="shared" si="2"/>
        <v>-370000</v>
      </c>
      <c r="G10" s="18"/>
      <c r="H10" s="106"/>
      <c r="I10" s="112">
        <f t="shared" si="0"/>
        <v>0</v>
      </c>
      <c r="X10" s="79"/>
      <c r="Y10" s="79"/>
    </row>
    <row r="11" spans="1:25" ht="38.25" customHeight="1">
      <c r="A11" s="36"/>
      <c r="B11" s="31"/>
      <c r="C11" s="33"/>
      <c r="D11" s="17">
        <v>1090000</v>
      </c>
      <c r="E11" s="17">
        <v>1300000</v>
      </c>
      <c r="F11" s="17">
        <f t="shared" si="2"/>
        <v>-210000</v>
      </c>
      <c r="G11" s="18" t="s">
        <v>85</v>
      </c>
      <c r="H11" s="106"/>
      <c r="I11" s="112">
        <f t="shared" si="0"/>
        <v>1090000</v>
      </c>
      <c r="J11" s="85">
        <v>1090000</v>
      </c>
      <c r="X11" s="79"/>
      <c r="Y11" s="79"/>
    </row>
    <row r="12" spans="1:25" ht="38.25" customHeight="1">
      <c r="A12" s="36"/>
      <c r="B12" s="38"/>
      <c r="C12" s="40"/>
      <c r="D12" s="17">
        <v>40000</v>
      </c>
      <c r="E12" s="17">
        <v>200000</v>
      </c>
      <c r="F12" s="17">
        <f t="shared" si="2"/>
        <v>-160000</v>
      </c>
      <c r="G12" s="18" t="s">
        <v>36</v>
      </c>
      <c r="H12" s="106"/>
      <c r="I12" s="112">
        <f t="shared" si="0"/>
        <v>40000</v>
      </c>
      <c r="J12" s="85">
        <v>40000</v>
      </c>
      <c r="X12" s="79"/>
      <c r="Y12" s="79"/>
    </row>
    <row r="13" spans="1:25" ht="38.25" customHeight="1">
      <c r="A13" s="36"/>
      <c r="B13" s="11" t="s">
        <v>37</v>
      </c>
      <c r="C13" s="10"/>
      <c r="D13" s="17">
        <f>SUM(D14)</f>
        <v>601000</v>
      </c>
      <c r="E13" s="17">
        <f>SUM(E14)</f>
        <v>601000</v>
      </c>
      <c r="F13" s="17">
        <f t="shared" si="2"/>
        <v>0</v>
      </c>
      <c r="G13" s="18"/>
      <c r="H13" s="106"/>
      <c r="I13" s="112">
        <f t="shared" si="0"/>
        <v>0</v>
      </c>
      <c r="J13" s="85"/>
      <c r="X13" s="79"/>
      <c r="Y13" s="79"/>
    </row>
    <row r="14" spans="1:25" ht="38.25" customHeight="1">
      <c r="A14" s="36"/>
      <c r="B14" s="30"/>
      <c r="C14" s="10" t="s">
        <v>38</v>
      </c>
      <c r="D14" s="17">
        <f>SUM(D15:D16)</f>
        <v>601000</v>
      </c>
      <c r="E14" s="17">
        <f>SUM(E15:E16)</f>
        <v>601000</v>
      </c>
      <c r="F14" s="17">
        <f t="shared" si="2"/>
        <v>0</v>
      </c>
      <c r="G14" s="18"/>
      <c r="H14" s="106"/>
      <c r="I14" s="112">
        <f t="shared" si="0"/>
        <v>0</v>
      </c>
      <c r="J14" s="85"/>
      <c r="X14" s="79"/>
      <c r="Y14" s="79"/>
    </row>
    <row r="15" spans="1:25" ht="38.25" customHeight="1">
      <c r="A15" s="36"/>
      <c r="B15" s="31"/>
      <c r="C15" s="33"/>
      <c r="D15" s="17">
        <v>600000</v>
      </c>
      <c r="E15" s="17">
        <v>600000</v>
      </c>
      <c r="F15" s="17">
        <f t="shared" si="2"/>
        <v>0</v>
      </c>
      <c r="G15" s="18" t="s">
        <v>39</v>
      </c>
      <c r="H15" s="106"/>
      <c r="I15" s="112">
        <f t="shared" si="0"/>
        <v>600000</v>
      </c>
      <c r="J15" s="85">
        <v>600000</v>
      </c>
      <c r="X15" s="79"/>
      <c r="Y15" s="79"/>
    </row>
    <row r="16" spans="1:25" ht="38.25" customHeight="1">
      <c r="A16" s="36"/>
      <c r="B16" s="38"/>
      <c r="C16" s="40"/>
      <c r="D16" s="17">
        <v>1000</v>
      </c>
      <c r="E16" s="17">
        <v>1000</v>
      </c>
      <c r="F16" s="17">
        <f t="shared" si="2"/>
        <v>0</v>
      </c>
      <c r="G16" s="18" t="s">
        <v>40</v>
      </c>
      <c r="H16" s="106"/>
      <c r="I16" s="112">
        <f t="shared" si="0"/>
        <v>1000</v>
      </c>
      <c r="J16" s="85">
        <v>1000</v>
      </c>
      <c r="X16" s="79"/>
      <c r="Y16" s="79"/>
    </row>
    <row r="17" spans="1:25" ht="38.25" customHeight="1">
      <c r="A17" s="36"/>
      <c r="B17" s="11" t="s">
        <v>396</v>
      </c>
      <c r="C17" s="10"/>
      <c r="D17" s="17">
        <f>SUM(D18:D18,D20)</f>
        <v>6979000</v>
      </c>
      <c r="E17" s="17">
        <f>SUM(E18:E18,E20)</f>
        <v>6792000</v>
      </c>
      <c r="F17" s="17">
        <f t="shared" si="2"/>
        <v>187000</v>
      </c>
      <c r="G17" s="18"/>
      <c r="H17" s="106"/>
      <c r="I17" s="112">
        <f t="shared" si="0"/>
        <v>0</v>
      </c>
      <c r="J17" s="85"/>
      <c r="X17" s="79"/>
      <c r="Y17" s="79"/>
    </row>
    <row r="18" spans="1:25" ht="38.25" customHeight="1">
      <c r="A18" s="36"/>
      <c r="B18" s="31"/>
      <c r="C18" s="10" t="s">
        <v>41</v>
      </c>
      <c r="D18" s="17">
        <f>D19</f>
        <v>6978000</v>
      </c>
      <c r="E18" s="17">
        <f>E19</f>
        <v>6791000</v>
      </c>
      <c r="F18" s="17">
        <f t="shared" si="2"/>
        <v>187000</v>
      </c>
      <c r="G18" s="18"/>
      <c r="H18" s="106"/>
      <c r="I18" s="112">
        <f t="shared" si="0"/>
        <v>6978000</v>
      </c>
      <c r="L18" s="79">
        <v>6978000</v>
      </c>
      <c r="X18" s="79"/>
      <c r="Y18" s="79"/>
    </row>
    <row r="19" spans="1:25" ht="38.25" customHeight="1">
      <c r="A19" s="36"/>
      <c r="B19" s="31"/>
      <c r="C19" s="40"/>
      <c r="D19" s="17">
        <v>6978000</v>
      </c>
      <c r="E19" s="17">
        <v>6791000</v>
      </c>
      <c r="F19" s="17">
        <f>SUM(D19-E19)</f>
        <v>187000</v>
      </c>
      <c r="G19" s="18" t="s">
        <v>42</v>
      </c>
      <c r="H19" s="106"/>
      <c r="I19" s="112"/>
      <c r="X19" s="79"/>
      <c r="Y19" s="79"/>
    </row>
    <row r="20" spans="1:25" ht="38.25" customHeight="1">
      <c r="A20" s="36"/>
      <c r="B20" s="38"/>
      <c r="C20" s="40" t="s">
        <v>642</v>
      </c>
      <c r="D20" s="17">
        <v>1000</v>
      </c>
      <c r="E20" s="17">
        <v>1000</v>
      </c>
      <c r="F20" s="17">
        <f t="shared" si="2"/>
        <v>0</v>
      </c>
      <c r="G20" s="18" t="s">
        <v>584</v>
      </c>
      <c r="H20" s="106"/>
      <c r="I20" s="112">
        <f t="shared" si="0"/>
        <v>1000</v>
      </c>
      <c r="J20" s="79">
        <v>1000</v>
      </c>
      <c r="X20" s="79"/>
      <c r="Y20" s="79"/>
    </row>
    <row r="21" spans="1:25" ht="38.25" customHeight="1">
      <c r="A21" s="36"/>
      <c r="B21" s="11" t="s">
        <v>397</v>
      </c>
      <c r="C21" s="10"/>
      <c r="D21" s="17">
        <f>SUM(D22,D36)</f>
        <v>125192000</v>
      </c>
      <c r="E21" s="17">
        <f>SUM(E22,E36)</f>
        <v>136601000</v>
      </c>
      <c r="F21" s="17">
        <f t="shared" si="2"/>
        <v>-11409000</v>
      </c>
      <c r="G21" s="18"/>
      <c r="H21" s="106"/>
      <c r="I21" s="112">
        <f t="shared" si="0"/>
        <v>0</v>
      </c>
      <c r="X21" s="79"/>
      <c r="Y21" s="79"/>
    </row>
    <row r="22" spans="1:25" ht="38.25" customHeight="1">
      <c r="A22" s="36"/>
      <c r="B22" s="30"/>
      <c r="C22" s="10" t="s">
        <v>230</v>
      </c>
      <c r="D22" s="17">
        <f>SUM(D23:D35)</f>
        <v>125191000</v>
      </c>
      <c r="E22" s="17">
        <f>SUM(E23:E35)</f>
        <v>136600000</v>
      </c>
      <c r="F22" s="17">
        <f t="shared" si="2"/>
        <v>-11409000</v>
      </c>
      <c r="G22" s="18"/>
      <c r="H22" s="106"/>
      <c r="I22" s="112">
        <f t="shared" si="0"/>
        <v>0</v>
      </c>
      <c r="X22" s="79"/>
      <c r="Y22" s="79"/>
    </row>
    <row r="23" spans="1:25" ht="38.25" customHeight="1">
      <c r="A23" s="36"/>
      <c r="B23" s="31"/>
      <c r="C23" s="33"/>
      <c r="D23" s="17">
        <v>12051000</v>
      </c>
      <c r="E23" s="17">
        <v>12176000</v>
      </c>
      <c r="F23" s="17">
        <f t="shared" si="2"/>
        <v>-125000</v>
      </c>
      <c r="G23" s="18" t="s">
        <v>44</v>
      </c>
      <c r="H23" s="106"/>
      <c r="I23" s="112">
        <f t="shared" si="0"/>
        <v>12054000</v>
      </c>
      <c r="N23" s="79">
        <v>12054000</v>
      </c>
      <c r="X23" s="79"/>
      <c r="Y23" s="79"/>
    </row>
    <row r="24" spans="1:25" ht="38.25" customHeight="1">
      <c r="A24" s="36"/>
      <c r="B24" s="31"/>
      <c r="C24" s="34"/>
      <c r="D24" s="17">
        <v>15548000</v>
      </c>
      <c r="E24" s="17">
        <v>14057000</v>
      </c>
      <c r="F24" s="17">
        <f t="shared" si="2"/>
        <v>1491000</v>
      </c>
      <c r="G24" s="18" t="s">
        <v>89</v>
      </c>
      <c r="H24" s="106"/>
      <c r="I24" s="112">
        <f t="shared" si="0"/>
        <v>15549000</v>
      </c>
      <c r="O24" s="79">
        <v>15549000</v>
      </c>
      <c r="X24" s="79"/>
      <c r="Y24" s="79"/>
    </row>
    <row r="25" spans="1:25" ht="38.25" customHeight="1">
      <c r="A25" s="36"/>
      <c r="B25" s="31"/>
      <c r="C25" s="34"/>
      <c r="D25" s="17">
        <v>19773000</v>
      </c>
      <c r="E25" s="17">
        <v>20757000</v>
      </c>
      <c r="F25" s="17">
        <f t="shared" si="2"/>
        <v>-984000</v>
      </c>
      <c r="G25" s="18" t="s">
        <v>45</v>
      </c>
      <c r="H25" s="106"/>
      <c r="I25" s="112">
        <f t="shared" si="0"/>
        <v>19773000</v>
      </c>
      <c r="P25" s="79">
        <v>19773000</v>
      </c>
      <c r="X25" s="79"/>
      <c r="Y25" s="79"/>
    </row>
    <row r="26" spans="1:25" ht="38.25" customHeight="1">
      <c r="A26" s="36"/>
      <c r="B26" s="31"/>
      <c r="C26" s="34"/>
      <c r="D26" s="17">
        <v>4657000</v>
      </c>
      <c r="E26" s="17">
        <v>4455000</v>
      </c>
      <c r="F26" s="17">
        <f t="shared" si="2"/>
        <v>202000</v>
      </c>
      <c r="G26" s="18" t="s">
        <v>46</v>
      </c>
      <c r="H26" s="106"/>
      <c r="I26" s="112">
        <f t="shared" si="0"/>
        <v>4665000</v>
      </c>
      <c r="Q26" s="79">
        <v>4665000</v>
      </c>
      <c r="X26" s="79"/>
      <c r="Y26" s="79"/>
    </row>
    <row r="27" spans="1:25" ht="38.25" customHeight="1">
      <c r="A27" s="36"/>
      <c r="B27" s="31"/>
      <c r="C27" s="34"/>
      <c r="D27" s="17">
        <v>41000</v>
      </c>
      <c r="E27" s="17">
        <v>5519000</v>
      </c>
      <c r="F27" s="17">
        <f t="shared" si="2"/>
        <v>-5478000</v>
      </c>
      <c r="G27" s="18" t="s">
        <v>47</v>
      </c>
      <c r="H27" s="106"/>
      <c r="I27" s="112">
        <f t="shared" si="0"/>
        <v>41000</v>
      </c>
      <c r="R27" s="79">
        <v>41000</v>
      </c>
      <c r="X27" s="79"/>
      <c r="Y27" s="79"/>
    </row>
    <row r="28" spans="1:25" ht="38.25" customHeight="1">
      <c r="A28" s="36"/>
      <c r="B28" s="31"/>
      <c r="C28" s="34"/>
      <c r="D28" s="17">
        <v>129000</v>
      </c>
      <c r="E28" s="17">
        <v>134000</v>
      </c>
      <c r="F28" s="17">
        <f t="shared" si="2"/>
        <v>-5000</v>
      </c>
      <c r="G28" s="18" t="s">
        <v>49</v>
      </c>
      <c r="H28" s="106"/>
      <c r="I28" s="112">
        <f t="shared" si="0"/>
        <v>130000</v>
      </c>
      <c r="S28" s="79">
        <v>130000</v>
      </c>
      <c r="X28" s="79"/>
      <c r="Y28" s="79"/>
    </row>
    <row r="29" spans="1:25" ht="38.25" customHeight="1">
      <c r="A29" s="36"/>
      <c r="B29" s="31"/>
      <c r="C29" s="34"/>
      <c r="D29" s="17">
        <v>2908000</v>
      </c>
      <c r="E29" s="17">
        <v>2194000</v>
      </c>
      <c r="F29" s="17">
        <f t="shared" si="2"/>
        <v>714000</v>
      </c>
      <c r="G29" s="18" t="s">
        <v>50</v>
      </c>
      <c r="H29" s="106"/>
      <c r="I29" s="112">
        <f t="shared" si="0"/>
        <v>2908000</v>
      </c>
      <c r="T29" s="79">
        <v>2908000</v>
      </c>
      <c r="X29" s="79"/>
      <c r="Y29" s="79"/>
    </row>
    <row r="30" spans="1:25" ht="38.25" customHeight="1">
      <c r="A30" s="36"/>
      <c r="B30" s="31"/>
      <c r="C30" s="34"/>
      <c r="D30" s="43">
        <v>7802000</v>
      </c>
      <c r="E30" s="43">
        <v>7875000</v>
      </c>
      <c r="F30" s="43">
        <f t="shared" si="2"/>
        <v>-73000</v>
      </c>
      <c r="G30" s="44" t="s">
        <v>51</v>
      </c>
      <c r="H30" s="106"/>
      <c r="I30" s="112">
        <f t="shared" si="0"/>
        <v>7816000</v>
      </c>
      <c r="U30" s="79">
        <v>7816000</v>
      </c>
      <c r="X30" s="79"/>
      <c r="Y30" s="79"/>
    </row>
    <row r="31" spans="1:25" ht="38.25" customHeight="1">
      <c r="A31" s="36"/>
      <c r="B31" s="31"/>
      <c r="C31" s="34"/>
      <c r="D31" s="17">
        <v>20000</v>
      </c>
      <c r="E31" s="17">
        <v>20000</v>
      </c>
      <c r="F31" s="17">
        <f t="shared" si="2"/>
        <v>0</v>
      </c>
      <c r="G31" s="18" t="s">
        <v>52</v>
      </c>
      <c r="H31" s="106"/>
      <c r="I31" s="112">
        <f t="shared" si="0"/>
        <v>20000</v>
      </c>
      <c r="V31" s="79">
        <v>20000</v>
      </c>
      <c r="X31" s="79"/>
      <c r="Y31" s="79"/>
    </row>
    <row r="32" spans="1:25" ht="38.25" customHeight="1" thickBot="1">
      <c r="A32" s="37"/>
      <c r="B32" s="32"/>
      <c r="C32" s="35"/>
      <c r="D32" s="28">
        <v>5466000</v>
      </c>
      <c r="E32" s="28">
        <v>5107000</v>
      </c>
      <c r="F32" s="28">
        <f t="shared" si="2"/>
        <v>359000</v>
      </c>
      <c r="G32" s="29" t="s">
        <v>285</v>
      </c>
      <c r="H32" s="106"/>
      <c r="I32" s="112">
        <f t="shared" si="0"/>
        <v>5472000</v>
      </c>
      <c r="W32" s="79">
        <v>5472000</v>
      </c>
      <c r="X32" s="79"/>
      <c r="Y32" s="79"/>
    </row>
    <row r="33" spans="1:25" ht="38.25" customHeight="1">
      <c r="A33" s="36"/>
      <c r="B33" s="31"/>
      <c r="C33" s="34"/>
      <c r="D33" s="43">
        <v>27448000</v>
      </c>
      <c r="E33" s="43">
        <v>26606000</v>
      </c>
      <c r="F33" s="43">
        <f t="shared" si="2"/>
        <v>842000</v>
      </c>
      <c r="G33" s="44" t="s">
        <v>53</v>
      </c>
      <c r="H33" s="106"/>
      <c r="I33" s="112">
        <f t="shared" si="0"/>
        <v>27452000</v>
      </c>
      <c r="X33" s="79">
        <v>27452000</v>
      </c>
      <c r="Y33" s="79"/>
    </row>
    <row r="34" spans="1:25" ht="38.25" customHeight="1">
      <c r="A34" s="36"/>
      <c r="B34" s="31"/>
      <c r="C34" s="45"/>
      <c r="D34" s="17">
        <v>19047000</v>
      </c>
      <c r="E34" s="17">
        <v>21092000</v>
      </c>
      <c r="F34" s="17">
        <f t="shared" si="2"/>
        <v>-2045000</v>
      </c>
      <c r="G34" s="18" t="s">
        <v>54</v>
      </c>
      <c r="H34" s="106"/>
      <c r="I34" s="112">
        <f t="shared" si="0"/>
        <v>19047000</v>
      </c>
      <c r="X34" s="79"/>
      <c r="Y34" s="79">
        <v>19047000</v>
      </c>
    </row>
    <row r="35" spans="1:25" ht="38.25" customHeight="1">
      <c r="A35" s="36"/>
      <c r="B35" s="31"/>
      <c r="C35" s="34"/>
      <c r="D35" s="17">
        <v>10301000</v>
      </c>
      <c r="E35" s="17">
        <v>16608000</v>
      </c>
      <c r="F35" s="17">
        <f>SUM(D35-E35)</f>
        <v>-6307000</v>
      </c>
      <c r="G35" s="18" t="s">
        <v>640</v>
      </c>
      <c r="H35" s="106"/>
      <c r="I35" s="112"/>
      <c r="X35" s="79"/>
      <c r="Y35" s="79"/>
    </row>
    <row r="36" spans="1:25" ht="38.25" customHeight="1">
      <c r="A36" s="36"/>
      <c r="B36" s="38"/>
      <c r="C36" s="40" t="s">
        <v>398</v>
      </c>
      <c r="D36" s="17">
        <v>1000</v>
      </c>
      <c r="E36" s="17">
        <v>1000</v>
      </c>
      <c r="F36" s="17">
        <f t="shared" si="2"/>
        <v>0</v>
      </c>
      <c r="G36" s="18" t="s">
        <v>587</v>
      </c>
      <c r="H36" s="106"/>
      <c r="I36" s="112">
        <f t="shared" si="0"/>
        <v>1000</v>
      </c>
      <c r="J36" s="85">
        <v>1000</v>
      </c>
      <c r="X36" s="79"/>
      <c r="Y36" s="79"/>
    </row>
    <row r="37" spans="1:25" ht="38.25" customHeight="1">
      <c r="A37" s="36"/>
      <c r="B37" s="11" t="s">
        <v>399</v>
      </c>
      <c r="C37" s="10"/>
      <c r="D37" s="17">
        <f>SUM(D38:D41)</f>
        <v>1411000</v>
      </c>
      <c r="E37" s="17">
        <f>SUM(E38:E41)</f>
        <v>675000</v>
      </c>
      <c r="F37" s="17">
        <f aca="true" t="shared" si="3" ref="F37:F74">SUM(D37-E37)</f>
        <v>736000</v>
      </c>
      <c r="G37" s="18"/>
      <c r="H37" s="106"/>
      <c r="I37" s="112">
        <f t="shared" si="0"/>
        <v>0</v>
      </c>
      <c r="X37" s="79"/>
      <c r="Y37" s="79"/>
    </row>
    <row r="38" spans="1:25" ht="38.25" customHeight="1">
      <c r="A38" s="36"/>
      <c r="B38" s="30"/>
      <c r="C38" s="10" t="s">
        <v>55</v>
      </c>
      <c r="D38" s="17">
        <v>271000</v>
      </c>
      <c r="E38" s="17">
        <v>260000</v>
      </c>
      <c r="F38" s="17">
        <f t="shared" si="3"/>
        <v>11000</v>
      </c>
      <c r="G38" s="18" t="s">
        <v>56</v>
      </c>
      <c r="H38" s="106"/>
      <c r="I38" s="112">
        <f t="shared" si="0"/>
        <v>272000</v>
      </c>
      <c r="K38" s="79">
        <v>272000</v>
      </c>
      <c r="X38" s="79"/>
      <c r="Y38" s="79"/>
    </row>
    <row r="39" spans="1:25" ht="38.25" customHeight="1">
      <c r="A39" s="36"/>
      <c r="B39" s="31"/>
      <c r="C39" s="10" t="s">
        <v>57</v>
      </c>
      <c r="D39" s="17">
        <v>659000</v>
      </c>
      <c r="E39" s="17">
        <v>414000</v>
      </c>
      <c r="F39" s="17">
        <f t="shared" si="3"/>
        <v>245000</v>
      </c>
      <c r="G39" s="18" t="s">
        <v>58</v>
      </c>
      <c r="H39" s="106"/>
      <c r="I39" s="112">
        <f t="shared" si="0"/>
        <v>270000</v>
      </c>
      <c r="K39" s="79">
        <v>270000</v>
      </c>
      <c r="X39" s="79"/>
      <c r="Y39" s="79"/>
    </row>
    <row r="40" spans="1:25" ht="38.25" customHeight="1">
      <c r="A40" s="36"/>
      <c r="B40" s="31"/>
      <c r="C40" s="10" t="s">
        <v>646</v>
      </c>
      <c r="D40" s="17">
        <v>480000</v>
      </c>
      <c r="E40" s="17">
        <v>0</v>
      </c>
      <c r="F40" s="17">
        <f>SUM(D40-E40)</f>
        <v>480000</v>
      </c>
      <c r="G40" s="18" t="s">
        <v>647</v>
      </c>
      <c r="H40" s="106"/>
      <c r="I40" s="112"/>
      <c r="X40" s="79"/>
      <c r="Y40" s="79"/>
    </row>
    <row r="41" spans="1:25" ht="38.25" customHeight="1">
      <c r="A41" s="36"/>
      <c r="B41" s="38"/>
      <c r="C41" s="10" t="s">
        <v>503</v>
      </c>
      <c r="D41" s="17">
        <v>1000</v>
      </c>
      <c r="E41" s="17">
        <v>1000</v>
      </c>
      <c r="F41" s="17">
        <f t="shared" si="3"/>
        <v>0</v>
      </c>
      <c r="G41" s="18"/>
      <c r="H41" s="106"/>
      <c r="I41" s="112">
        <f aca="true" t="shared" si="4" ref="I41:I72">SUM(J41:Y41)</f>
        <v>1000</v>
      </c>
      <c r="K41" s="79">
        <v>1000</v>
      </c>
      <c r="X41" s="79"/>
      <c r="Y41" s="79"/>
    </row>
    <row r="42" spans="1:25" ht="38.25" customHeight="1">
      <c r="A42" s="36"/>
      <c r="B42" s="38" t="s">
        <v>533</v>
      </c>
      <c r="C42" s="10"/>
      <c r="D42" s="17">
        <f>SUM(D43:D46)</f>
        <v>680000</v>
      </c>
      <c r="E42" s="17">
        <f>SUM(E43:E46)</f>
        <v>680000</v>
      </c>
      <c r="F42" s="17">
        <f t="shared" si="3"/>
        <v>0</v>
      </c>
      <c r="G42" s="18"/>
      <c r="H42" s="106"/>
      <c r="I42" s="112">
        <f t="shared" si="4"/>
        <v>0</v>
      </c>
      <c r="X42" s="79"/>
      <c r="Y42" s="79"/>
    </row>
    <row r="43" spans="1:25" ht="38.25" customHeight="1">
      <c r="A43" s="36"/>
      <c r="B43" s="30"/>
      <c r="C43" s="10" t="s">
        <v>495</v>
      </c>
      <c r="D43" s="17">
        <v>1000</v>
      </c>
      <c r="E43" s="17">
        <v>1000</v>
      </c>
      <c r="F43" s="17">
        <f t="shared" si="3"/>
        <v>0</v>
      </c>
      <c r="G43" s="18" t="s">
        <v>497</v>
      </c>
      <c r="H43" s="106"/>
      <c r="I43" s="112">
        <f t="shared" si="4"/>
        <v>0</v>
      </c>
      <c r="X43" s="79"/>
      <c r="Y43" s="79"/>
    </row>
    <row r="44" spans="1:25" ht="38.25" customHeight="1">
      <c r="A44" s="36"/>
      <c r="B44" s="31"/>
      <c r="C44" s="10" t="s">
        <v>498</v>
      </c>
      <c r="D44" s="17">
        <v>77000</v>
      </c>
      <c r="E44" s="17">
        <v>87000</v>
      </c>
      <c r="F44" s="17">
        <f t="shared" si="3"/>
        <v>-10000</v>
      </c>
      <c r="G44" s="18" t="s">
        <v>518</v>
      </c>
      <c r="H44" s="106"/>
      <c r="I44" s="112">
        <f t="shared" si="4"/>
        <v>0</v>
      </c>
      <c r="X44" s="79"/>
      <c r="Y44" s="79"/>
    </row>
    <row r="45" spans="1:25" ht="38.25" customHeight="1">
      <c r="A45" s="36"/>
      <c r="B45" s="31"/>
      <c r="C45" s="10" t="s">
        <v>501</v>
      </c>
      <c r="D45" s="17">
        <v>1000</v>
      </c>
      <c r="E45" s="17">
        <v>1000</v>
      </c>
      <c r="F45" s="17">
        <f t="shared" si="3"/>
        <v>0</v>
      </c>
      <c r="G45" s="18" t="s">
        <v>502</v>
      </c>
      <c r="H45" s="106"/>
      <c r="I45" s="112">
        <f t="shared" si="4"/>
        <v>0</v>
      </c>
      <c r="X45" s="79"/>
      <c r="Y45" s="79"/>
    </row>
    <row r="46" spans="1:25" ht="38.25" customHeight="1">
      <c r="A46" s="36"/>
      <c r="B46" s="38"/>
      <c r="C46" s="10" t="s">
        <v>503</v>
      </c>
      <c r="D46" s="17">
        <v>601000</v>
      </c>
      <c r="E46" s="17">
        <v>591000</v>
      </c>
      <c r="F46" s="17">
        <f t="shared" si="3"/>
        <v>10000</v>
      </c>
      <c r="G46" s="18" t="s">
        <v>505</v>
      </c>
      <c r="H46" s="106"/>
      <c r="I46" s="112">
        <f t="shared" si="4"/>
        <v>0</v>
      </c>
      <c r="X46" s="79"/>
      <c r="Y46" s="79"/>
    </row>
    <row r="47" spans="1:25" ht="38.25" customHeight="1">
      <c r="A47" s="36"/>
      <c r="B47" s="11" t="s">
        <v>510</v>
      </c>
      <c r="C47" s="10"/>
      <c r="D47" s="17">
        <f>SUM(D48,D52,D57,D60:D62)</f>
        <v>65943000</v>
      </c>
      <c r="E47" s="17">
        <f>SUM(E48,E52,E57,E60:E62)</f>
        <v>63788000</v>
      </c>
      <c r="F47" s="17">
        <f t="shared" si="3"/>
        <v>2155000</v>
      </c>
      <c r="G47" s="18"/>
      <c r="H47" s="106"/>
      <c r="I47" s="112">
        <f t="shared" si="4"/>
        <v>0</v>
      </c>
      <c r="X47" s="79"/>
      <c r="Y47" s="79"/>
    </row>
    <row r="48" spans="1:25" ht="38.25" customHeight="1">
      <c r="A48" s="36"/>
      <c r="B48" s="30"/>
      <c r="C48" s="10" t="s">
        <v>59</v>
      </c>
      <c r="D48" s="17">
        <f>SUM(D49:D51)</f>
        <v>50690000</v>
      </c>
      <c r="E48" s="17">
        <f>SUM(E49:E51)</f>
        <v>49292000</v>
      </c>
      <c r="F48" s="17">
        <f t="shared" si="3"/>
        <v>1398000</v>
      </c>
      <c r="G48" s="18"/>
      <c r="H48" s="106"/>
      <c r="I48" s="112">
        <f t="shared" si="4"/>
        <v>0</v>
      </c>
      <c r="X48" s="79"/>
      <c r="Y48" s="79"/>
    </row>
    <row r="49" spans="1:25" ht="38.25" customHeight="1">
      <c r="A49" s="36"/>
      <c r="B49" s="31"/>
      <c r="C49" s="33"/>
      <c r="D49" s="17">
        <v>10214000</v>
      </c>
      <c r="E49" s="17">
        <v>8275000</v>
      </c>
      <c r="F49" s="17">
        <f t="shared" si="3"/>
        <v>1939000</v>
      </c>
      <c r="G49" s="18" t="s">
        <v>60</v>
      </c>
      <c r="H49" s="106"/>
      <c r="I49" s="112">
        <f t="shared" si="4"/>
        <v>0</v>
      </c>
      <c r="X49" s="79"/>
      <c r="Y49" s="79"/>
    </row>
    <row r="50" spans="1:25" ht="38.25" customHeight="1">
      <c r="A50" s="36"/>
      <c r="B50" s="31"/>
      <c r="C50" s="34"/>
      <c r="D50" s="17">
        <v>40380000</v>
      </c>
      <c r="E50" s="17">
        <v>41000000</v>
      </c>
      <c r="F50" s="17">
        <f t="shared" si="3"/>
        <v>-620000</v>
      </c>
      <c r="G50" s="18" t="s">
        <v>61</v>
      </c>
      <c r="H50" s="106"/>
      <c r="I50" s="112">
        <f t="shared" si="4"/>
        <v>0</v>
      </c>
      <c r="X50" s="79"/>
      <c r="Y50" s="79"/>
    </row>
    <row r="51" spans="1:25" ht="38.25" customHeight="1">
      <c r="A51" s="36"/>
      <c r="B51" s="31"/>
      <c r="C51" s="40"/>
      <c r="D51" s="17">
        <v>96000</v>
      </c>
      <c r="E51" s="17">
        <v>17000</v>
      </c>
      <c r="F51" s="17">
        <f t="shared" si="3"/>
        <v>79000</v>
      </c>
      <c r="G51" s="18" t="s">
        <v>400</v>
      </c>
      <c r="H51" s="106"/>
      <c r="I51" s="112">
        <f t="shared" si="4"/>
        <v>0</v>
      </c>
      <c r="X51" s="79"/>
      <c r="Y51" s="79"/>
    </row>
    <row r="52" spans="1:25" ht="38.25" customHeight="1">
      <c r="A52" s="36"/>
      <c r="B52" s="31"/>
      <c r="C52" s="10" t="s">
        <v>62</v>
      </c>
      <c r="D52" s="17">
        <f>SUM(D53:D56)</f>
        <v>5000</v>
      </c>
      <c r="E52" s="17">
        <f>SUM(E53:E56)</f>
        <v>24000</v>
      </c>
      <c r="F52" s="17">
        <f t="shared" si="3"/>
        <v>-19000</v>
      </c>
      <c r="G52" s="18"/>
      <c r="H52" s="106"/>
      <c r="I52" s="112">
        <f t="shared" si="4"/>
        <v>0</v>
      </c>
      <c r="X52" s="79"/>
      <c r="Y52" s="79"/>
    </row>
    <row r="53" spans="1:25" ht="38.25" customHeight="1">
      <c r="A53" s="36"/>
      <c r="B53" s="31"/>
      <c r="C53" s="33"/>
      <c r="D53" s="17">
        <v>1000</v>
      </c>
      <c r="E53" s="17">
        <v>1000</v>
      </c>
      <c r="F53" s="17">
        <f t="shared" si="3"/>
        <v>0</v>
      </c>
      <c r="G53" s="18" t="s">
        <v>63</v>
      </c>
      <c r="H53" s="106"/>
      <c r="I53" s="112">
        <f t="shared" si="4"/>
        <v>0</v>
      </c>
      <c r="X53" s="79"/>
      <c r="Y53" s="79"/>
    </row>
    <row r="54" spans="1:25" ht="38.25" customHeight="1">
      <c r="A54" s="36"/>
      <c r="B54" s="31"/>
      <c r="C54" s="34"/>
      <c r="D54" s="17">
        <v>1000</v>
      </c>
      <c r="E54" s="17">
        <v>20000</v>
      </c>
      <c r="F54" s="17">
        <f t="shared" si="3"/>
        <v>-19000</v>
      </c>
      <c r="G54" s="18" t="s">
        <v>401</v>
      </c>
      <c r="H54" s="106"/>
      <c r="I54" s="112">
        <f t="shared" si="4"/>
        <v>0</v>
      </c>
      <c r="X54" s="79"/>
      <c r="Y54" s="79"/>
    </row>
    <row r="55" spans="1:25" ht="38.25" customHeight="1">
      <c r="A55" s="36"/>
      <c r="B55" s="31"/>
      <c r="C55" s="34"/>
      <c r="D55" s="17">
        <v>2000</v>
      </c>
      <c r="E55" s="17">
        <v>2000</v>
      </c>
      <c r="F55" s="17">
        <f t="shared" si="3"/>
        <v>0</v>
      </c>
      <c r="G55" s="18" t="s">
        <v>593</v>
      </c>
      <c r="H55" s="106"/>
      <c r="I55" s="112">
        <f t="shared" si="4"/>
        <v>0</v>
      </c>
      <c r="X55" s="79"/>
      <c r="Y55" s="79"/>
    </row>
    <row r="56" spans="1:25" ht="38.25" customHeight="1">
      <c r="A56" s="36"/>
      <c r="B56" s="31"/>
      <c r="C56" s="40"/>
      <c r="D56" s="43">
        <v>1000</v>
      </c>
      <c r="E56" s="43">
        <v>1000</v>
      </c>
      <c r="F56" s="43">
        <f t="shared" si="3"/>
        <v>0</v>
      </c>
      <c r="G56" s="44" t="s">
        <v>65</v>
      </c>
      <c r="H56" s="106"/>
      <c r="I56" s="112">
        <f t="shared" si="4"/>
        <v>0</v>
      </c>
      <c r="X56" s="79"/>
      <c r="Y56" s="79"/>
    </row>
    <row r="57" spans="1:25" ht="38.25" customHeight="1" thickBot="1">
      <c r="A57" s="37"/>
      <c r="B57" s="32"/>
      <c r="C57" s="21" t="s">
        <v>402</v>
      </c>
      <c r="D57" s="22">
        <f>SUM(D58:D59)</f>
        <v>12401000</v>
      </c>
      <c r="E57" s="22">
        <f>SUM(E58:E59)</f>
        <v>12566000</v>
      </c>
      <c r="F57" s="22">
        <f t="shared" si="3"/>
        <v>-165000</v>
      </c>
      <c r="G57" s="23"/>
      <c r="H57" s="106"/>
      <c r="I57" s="112">
        <f t="shared" si="4"/>
        <v>0</v>
      </c>
      <c r="X57" s="79"/>
      <c r="Y57" s="79"/>
    </row>
    <row r="58" spans="1:25" ht="38.25" customHeight="1">
      <c r="A58" s="109"/>
      <c r="B58" s="108"/>
      <c r="C58" s="113"/>
      <c r="D58" s="114">
        <v>12400000</v>
      </c>
      <c r="E58" s="114">
        <v>12536000</v>
      </c>
      <c r="F58" s="114">
        <f t="shared" si="3"/>
        <v>-136000</v>
      </c>
      <c r="G58" s="115" t="s">
        <v>66</v>
      </c>
      <c r="H58" s="106"/>
      <c r="I58" s="112">
        <f t="shared" si="4"/>
        <v>0</v>
      </c>
      <c r="X58" s="79"/>
      <c r="Y58" s="79"/>
    </row>
    <row r="59" spans="1:25" ht="38.25" customHeight="1">
      <c r="A59" s="36"/>
      <c r="B59" s="31"/>
      <c r="C59" s="40"/>
      <c r="D59" s="17">
        <v>1000</v>
      </c>
      <c r="E59" s="17">
        <v>30000</v>
      </c>
      <c r="F59" s="17">
        <f t="shared" si="3"/>
        <v>-29000</v>
      </c>
      <c r="G59" s="18" t="s">
        <v>67</v>
      </c>
      <c r="H59" s="106"/>
      <c r="I59" s="112">
        <f t="shared" si="4"/>
        <v>0</v>
      </c>
      <c r="X59" s="79"/>
      <c r="Y59" s="79"/>
    </row>
    <row r="60" spans="1:25" ht="38.25" customHeight="1">
      <c r="A60" s="36"/>
      <c r="B60" s="31"/>
      <c r="C60" s="40" t="s">
        <v>403</v>
      </c>
      <c r="D60" s="43">
        <v>2845000</v>
      </c>
      <c r="E60" s="43">
        <v>725000</v>
      </c>
      <c r="F60" s="43">
        <f t="shared" si="3"/>
        <v>2120000</v>
      </c>
      <c r="G60" s="44" t="s">
        <v>66</v>
      </c>
      <c r="H60" s="106"/>
      <c r="I60" s="112">
        <f t="shared" si="4"/>
        <v>2845000</v>
      </c>
      <c r="X60" s="79"/>
      <c r="Y60" s="79">
        <v>2845000</v>
      </c>
    </row>
    <row r="61" spans="1:25" ht="38.25" customHeight="1">
      <c r="A61" s="36"/>
      <c r="B61" s="31"/>
      <c r="C61" s="39" t="s">
        <v>404</v>
      </c>
      <c r="D61" s="43">
        <v>1000</v>
      </c>
      <c r="E61" s="43">
        <v>1000</v>
      </c>
      <c r="F61" s="43">
        <f t="shared" si="3"/>
        <v>0</v>
      </c>
      <c r="G61" s="44" t="s">
        <v>591</v>
      </c>
      <c r="H61" s="106"/>
      <c r="I61" s="112">
        <f t="shared" si="4"/>
        <v>0</v>
      </c>
      <c r="X61" s="79"/>
      <c r="Y61" s="79"/>
    </row>
    <row r="62" spans="1:25" ht="38.25" customHeight="1">
      <c r="A62" s="36"/>
      <c r="B62" s="38"/>
      <c r="C62" s="40" t="s">
        <v>405</v>
      </c>
      <c r="D62" s="43">
        <v>1000</v>
      </c>
      <c r="E62" s="43">
        <v>1180000</v>
      </c>
      <c r="F62" s="43">
        <f t="shared" si="3"/>
        <v>-1179000</v>
      </c>
      <c r="G62" s="44" t="s">
        <v>592</v>
      </c>
      <c r="H62" s="106"/>
      <c r="I62" s="112">
        <f t="shared" si="4"/>
        <v>0</v>
      </c>
      <c r="X62" s="79"/>
      <c r="Y62" s="79"/>
    </row>
    <row r="63" spans="1:25" ht="38.25" customHeight="1">
      <c r="A63" s="36"/>
      <c r="B63" s="11" t="s">
        <v>511</v>
      </c>
      <c r="C63" s="10"/>
      <c r="D63" s="17">
        <f>SUM(D64)</f>
        <v>1750000</v>
      </c>
      <c r="E63" s="17">
        <f>SUM(E64)</f>
        <v>760000</v>
      </c>
      <c r="F63" s="17">
        <f t="shared" si="3"/>
        <v>990000</v>
      </c>
      <c r="G63" s="18"/>
      <c r="H63" s="106"/>
      <c r="I63" s="112">
        <f t="shared" si="4"/>
        <v>0</v>
      </c>
      <c r="X63" s="79"/>
      <c r="Y63" s="79"/>
    </row>
    <row r="64" spans="1:25" ht="38.25" customHeight="1">
      <c r="A64" s="36"/>
      <c r="B64" s="11"/>
      <c r="C64" s="10" t="s">
        <v>68</v>
      </c>
      <c r="D64" s="17">
        <v>1750000</v>
      </c>
      <c r="E64" s="17">
        <v>760000</v>
      </c>
      <c r="F64" s="17">
        <f t="shared" si="3"/>
        <v>990000</v>
      </c>
      <c r="G64" s="18" t="s">
        <v>589</v>
      </c>
      <c r="H64" s="106"/>
      <c r="I64" s="112">
        <f t="shared" si="4"/>
        <v>1750000</v>
      </c>
      <c r="J64" s="85">
        <v>1750000</v>
      </c>
      <c r="X64" s="79"/>
      <c r="Y64" s="79"/>
    </row>
    <row r="65" spans="1:25" ht="38.25" customHeight="1">
      <c r="A65" s="36"/>
      <c r="B65" s="11" t="s">
        <v>512</v>
      </c>
      <c r="C65" s="10"/>
      <c r="D65" s="17">
        <f>SUM(D66)</f>
        <v>1000</v>
      </c>
      <c r="E65" s="17">
        <f>SUM(E66)</f>
        <v>1000</v>
      </c>
      <c r="F65" s="17">
        <f t="shared" si="3"/>
        <v>0</v>
      </c>
      <c r="G65" s="18"/>
      <c r="H65" s="106"/>
      <c r="I65" s="112">
        <f t="shared" si="4"/>
        <v>1000</v>
      </c>
      <c r="J65" s="85">
        <v>1000</v>
      </c>
      <c r="X65" s="79"/>
      <c r="Y65" s="79"/>
    </row>
    <row r="66" spans="1:25" ht="38.25" customHeight="1">
      <c r="A66" s="36"/>
      <c r="B66" s="11"/>
      <c r="C66" s="10" t="s">
        <v>70</v>
      </c>
      <c r="D66" s="17">
        <v>1000</v>
      </c>
      <c r="E66" s="17">
        <v>1000</v>
      </c>
      <c r="F66" s="17">
        <f t="shared" si="3"/>
        <v>0</v>
      </c>
      <c r="G66" s="18" t="s">
        <v>588</v>
      </c>
      <c r="H66" s="106"/>
      <c r="I66" s="112">
        <f t="shared" si="4"/>
        <v>0</v>
      </c>
      <c r="X66" s="79"/>
      <c r="Y66" s="79"/>
    </row>
    <row r="67" spans="1:25" ht="38.25" customHeight="1">
      <c r="A67" s="36"/>
      <c r="B67" s="11" t="s">
        <v>513</v>
      </c>
      <c r="C67" s="10"/>
      <c r="D67" s="17">
        <f>SUM(D68)</f>
        <v>2000</v>
      </c>
      <c r="E67" s="17">
        <f>SUM(E68)</f>
        <v>2000</v>
      </c>
      <c r="F67" s="17">
        <f t="shared" si="3"/>
        <v>0</v>
      </c>
      <c r="G67" s="18"/>
      <c r="H67" s="106"/>
      <c r="I67" s="112">
        <f t="shared" si="4"/>
        <v>0</v>
      </c>
      <c r="X67" s="79"/>
      <c r="Y67" s="79"/>
    </row>
    <row r="68" spans="1:25" ht="38.25" customHeight="1">
      <c r="A68" s="36"/>
      <c r="B68" s="30"/>
      <c r="C68" s="10" t="s">
        <v>72</v>
      </c>
      <c r="D68" s="17">
        <f>SUM(D69:D70)</f>
        <v>2000</v>
      </c>
      <c r="E68" s="17">
        <f>SUM(E69:E70)</f>
        <v>2000</v>
      </c>
      <c r="F68" s="17">
        <f t="shared" si="3"/>
        <v>0</v>
      </c>
      <c r="G68" s="18"/>
      <c r="H68" s="106"/>
      <c r="I68" s="112">
        <f t="shared" si="4"/>
        <v>0</v>
      </c>
      <c r="X68" s="79"/>
      <c r="Y68" s="79"/>
    </row>
    <row r="69" spans="1:25" ht="38.25" customHeight="1">
      <c r="A69" s="36"/>
      <c r="B69" s="31"/>
      <c r="C69" s="33"/>
      <c r="D69" s="17">
        <v>1000</v>
      </c>
      <c r="E69" s="17">
        <v>1000</v>
      </c>
      <c r="F69" s="17">
        <f t="shared" si="3"/>
        <v>0</v>
      </c>
      <c r="G69" s="18" t="s">
        <v>73</v>
      </c>
      <c r="H69" s="106"/>
      <c r="I69" s="112">
        <f t="shared" si="4"/>
        <v>1000</v>
      </c>
      <c r="J69" s="85">
        <v>1000</v>
      </c>
      <c r="X69" s="79"/>
      <c r="Y69" s="79"/>
    </row>
    <row r="70" spans="1:25" ht="38.25" customHeight="1">
      <c r="A70" s="36"/>
      <c r="B70" s="38"/>
      <c r="C70" s="40"/>
      <c r="D70" s="17">
        <v>1000</v>
      </c>
      <c r="E70" s="17">
        <v>1000</v>
      </c>
      <c r="F70" s="17">
        <f t="shared" si="3"/>
        <v>0</v>
      </c>
      <c r="G70" s="18" t="s">
        <v>74</v>
      </c>
      <c r="H70" s="106"/>
      <c r="I70" s="112">
        <f t="shared" si="4"/>
        <v>1000</v>
      </c>
      <c r="J70" s="85">
        <v>1000</v>
      </c>
      <c r="X70" s="79"/>
      <c r="Y70" s="79"/>
    </row>
    <row r="71" spans="1:25" ht="38.25" customHeight="1">
      <c r="A71" s="36"/>
      <c r="B71" s="11" t="s">
        <v>514</v>
      </c>
      <c r="C71" s="10"/>
      <c r="D71" s="17">
        <f>SUM(D72)</f>
        <v>4000</v>
      </c>
      <c r="E71" s="17">
        <f>SUM(E72)</f>
        <v>4000</v>
      </c>
      <c r="F71" s="17">
        <f t="shared" si="3"/>
        <v>0</v>
      </c>
      <c r="G71" s="18"/>
      <c r="H71" s="106"/>
      <c r="I71" s="112">
        <f t="shared" si="4"/>
        <v>0</v>
      </c>
      <c r="X71" s="79"/>
      <c r="Y71" s="79"/>
    </row>
    <row r="72" spans="1:25" ht="38.25" customHeight="1">
      <c r="A72" s="36"/>
      <c r="B72" s="30"/>
      <c r="C72" s="10" t="s">
        <v>75</v>
      </c>
      <c r="D72" s="17">
        <f>SUM(D73:D74)</f>
        <v>4000</v>
      </c>
      <c r="E72" s="17">
        <f>SUM(E73:E74)</f>
        <v>4000</v>
      </c>
      <c r="F72" s="17">
        <f t="shared" si="3"/>
        <v>0</v>
      </c>
      <c r="G72" s="18"/>
      <c r="H72" s="106"/>
      <c r="I72" s="112">
        <f t="shared" si="4"/>
        <v>0</v>
      </c>
      <c r="X72" s="79"/>
      <c r="Y72" s="79"/>
    </row>
    <row r="73" spans="1:25" ht="38.25" customHeight="1">
      <c r="A73" s="36"/>
      <c r="B73" s="31"/>
      <c r="C73" s="33"/>
      <c r="D73" s="17">
        <v>1000</v>
      </c>
      <c r="E73" s="17">
        <v>1000</v>
      </c>
      <c r="F73" s="17">
        <f t="shared" si="3"/>
        <v>0</v>
      </c>
      <c r="G73" s="18" t="s">
        <v>590</v>
      </c>
      <c r="H73" s="106"/>
      <c r="I73" s="112">
        <f>SUM(J73:Y73)</f>
        <v>1000</v>
      </c>
      <c r="J73" s="85">
        <v>1000</v>
      </c>
      <c r="X73" s="79"/>
      <c r="Y73" s="79"/>
    </row>
    <row r="74" spans="1:25" ht="38.25" customHeight="1">
      <c r="A74" s="36"/>
      <c r="B74" s="38"/>
      <c r="C74" s="40"/>
      <c r="D74" s="17">
        <v>3000</v>
      </c>
      <c r="E74" s="17">
        <v>3000</v>
      </c>
      <c r="F74" s="17">
        <f t="shared" si="3"/>
        <v>0</v>
      </c>
      <c r="G74" s="18" t="s">
        <v>583</v>
      </c>
      <c r="H74" s="106"/>
      <c r="I74" s="112">
        <f aca="true" t="shared" si="5" ref="I74:I80">SUM(J74:Y74)</f>
        <v>0</v>
      </c>
      <c r="X74" s="79"/>
      <c r="Y74" s="79"/>
    </row>
    <row r="75" spans="1:25" ht="38.25" customHeight="1">
      <c r="A75" s="36"/>
      <c r="B75" s="11" t="s">
        <v>515</v>
      </c>
      <c r="C75" s="10"/>
      <c r="D75" s="17">
        <f>SUM(D76)</f>
        <v>1000</v>
      </c>
      <c r="E75" s="17">
        <f>SUM(E76)</f>
        <v>1000</v>
      </c>
      <c r="F75" s="17">
        <f aca="true" t="shared" si="6" ref="F75:F80">SUM(D75-E75)</f>
        <v>0</v>
      </c>
      <c r="G75" s="18"/>
      <c r="H75" s="106"/>
      <c r="I75" s="112">
        <f t="shared" si="5"/>
        <v>0</v>
      </c>
      <c r="X75" s="79"/>
      <c r="Y75" s="79"/>
    </row>
    <row r="76" spans="1:25" ht="38.25" customHeight="1">
      <c r="A76" s="36"/>
      <c r="B76" s="30"/>
      <c r="C76" s="10" t="s">
        <v>77</v>
      </c>
      <c r="D76" s="17">
        <v>1000</v>
      </c>
      <c r="E76" s="17">
        <v>1000</v>
      </c>
      <c r="F76" s="17">
        <f t="shared" si="6"/>
        <v>0</v>
      </c>
      <c r="G76" s="18" t="s">
        <v>594</v>
      </c>
      <c r="H76" s="106"/>
      <c r="I76" s="112">
        <f t="shared" si="5"/>
        <v>1000</v>
      </c>
      <c r="N76" s="79">
        <v>1000</v>
      </c>
      <c r="X76" s="79"/>
      <c r="Y76" s="79"/>
    </row>
    <row r="77" spans="1:25" ht="38.25" customHeight="1">
      <c r="A77" s="36"/>
      <c r="B77" s="11" t="s">
        <v>516</v>
      </c>
      <c r="C77" s="10"/>
      <c r="D77" s="17">
        <f>SUM(D78)</f>
        <v>1000</v>
      </c>
      <c r="E77" s="17">
        <f>SUM(E78)</f>
        <v>1000</v>
      </c>
      <c r="F77" s="17">
        <f t="shared" si="6"/>
        <v>0</v>
      </c>
      <c r="G77" s="18"/>
      <c r="H77" s="106"/>
      <c r="I77" s="112">
        <f t="shared" si="5"/>
        <v>0</v>
      </c>
      <c r="X77" s="79"/>
      <c r="Y77" s="79"/>
    </row>
    <row r="78" spans="1:25" ht="38.25" customHeight="1">
      <c r="A78" s="36"/>
      <c r="B78" s="30"/>
      <c r="C78" s="10" t="s">
        <v>352</v>
      </c>
      <c r="D78" s="17">
        <v>1000</v>
      </c>
      <c r="E78" s="17">
        <v>1000</v>
      </c>
      <c r="F78" s="17">
        <f t="shared" si="6"/>
        <v>0</v>
      </c>
      <c r="G78" s="18" t="s">
        <v>585</v>
      </c>
      <c r="H78" s="106"/>
      <c r="I78" s="112">
        <f t="shared" si="5"/>
        <v>1000</v>
      </c>
      <c r="J78" s="85">
        <v>1000</v>
      </c>
      <c r="X78" s="79"/>
      <c r="Y78" s="79"/>
    </row>
    <row r="79" spans="1:25" ht="38.25" customHeight="1">
      <c r="A79" s="36"/>
      <c r="B79" s="11" t="s">
        <v>517</v>
      </c>
      <c r="C79" s="10"/>
      <c r="D79" s="17">
        <f>SUM(D80)</f>
        <v>1000</v>
      </c>
      <c r="E79" s="17">
        <f>SUM(E80)</f>
        <v>1000</v>
      </c>
      <c r="F79" s="17">
        <f t="shared" si="6"/>
        <v>0</v>
      </c>
      <c r="G79" s="18"/>
      <c r="H79" s="106"/>
      <c r="I79" s="112">
        <f t="shared" si="5"/>
        <v>0</v>
      </c>
      <c r="X79" s="79"/>
      <c r="Y79" s="79"/>
    </row>
    <row r="80" spans="1:25" ht="38.25" customHeight="1" thickBot="1">
      <c r="A80" s="37"/>
      <c r="B80" s="20"/>
      <c r="C80" s="21" t="s">
        <v>358</v>
      </c>
      <c r="D80" s="22">
        <v>1000</v>
      </c>
      <c r="E80" s="22">
        <v>1000</v>
      </c>
      <c r="F80" s="22">
        <f t="shared" si="6"/>
        <v>0</v>
      </c>
      <c r="G80" s="23" t="s">
        <v>586</v>
      </c>
      <c r="H80" s="106"/>
      <c r="I80" s="112">
        <f t="shared" si="5"/>
        <v>1000</v>
      </c>
      <c r="J80" s="85">
        <v>1000</v>
      </c>
      <c r="X80" s="79"/>
      <c r="Y80" s="79"/>
    </row>
    <row r="81" spans="24:25" ht="38.25" customHeight="1">
      <c r="X81" s="79"/>
      <c r="Y81" s="79"/>
    </row>
    <row r="82" spans="24:25" ht="38.25" customHeight="1">
      <c r="X82" s="79"/>
      <c r="Y82" s="79"/>
    </row>
    <row r="83" spans="24:25" ht="38.25" customHeight="1">
      <c r="X83" s="79"/>
      <c r="Y83" s="79"/>
    </row>
    <row r="84" spans="24:25" ht="38.25" customHeight="1">
      <c r="X84" s="79"/>
      <c r="Y84" s="79"/>
    </row>
    <row r="85" spans="24:25" ht="38.25" customHeight="1">
      <c r="X85" s="79"/>
      <c r="Y85" s="79"/>
    </row>
    <row r="86" spans="24:25" ht="38.25" customHeight="1">
      <c r="X86" s="79"/>
      <c r="Y86" s="79"/>
    </row>
    <row r="87" spans="24:25" ht="38.25" customHeight="1">
      <c r="X87" s="79"/>
      <c r="Y87" s="79"/>
    </row>
    <row r="88" spans="24:25" ht="38.25" customHeight="1">
      <c r="X88" s="79"/>
      <c r="Y88" s="79"/>
    </row>
    <row r="89" spans="24:25" ht="38.25" customHeight="1">
      <c r="X89" s="79"/>
      <c r="Y89" s="79"/>
    </row>
    <row r="90" spans="24:25" ht="38.25" customHeight="1">
      <c r="X90" s="79"/>
      <c r="Y90" s="79"/>
    </row>
    <row r="91" spans="24:25" ht="38.25" customHeight="1">
      <c r="X91" s="79"/>
      <c r="Y91" s="79"/>
    </row>
    <row r="92" spans="24:25" ht="38.25" customHeight="1">
      <c r="X92" s="79"/>
      <c r="Y92" s="79"/>
    </row>
    <row r="93" spans="24:25" ht="38.25" customHeight="1">
      <c r="X93" s="79"/>
      <c r="Y93" s="79"/>
    </row>
    <row r="94" spans="24:25" ht="38.25" customHeight="1">
      <c r="X94" s="79"/>
      <c r="Y94" s="79"/>
    </row>
    <row r="95" spans="24:25" ht="38.25" customHeight="1">
      <c r="X95" s="79"/>
      <c r="Y95" s="79"/>
    </row>
    <row r="96" spans="24:25" ht="38.25" customHeight="1">
      <c r="X96" s="79"/>
      <c r="Y96" s="79"/>
    </row>
    <row r="97" spans="24:25" ht="38.25" customHeight="1">
      <c r="X97" s="79"/>
      <c r="Y97" s="79"/>
    </row>
    <row r="98" spans="24:25" ht="38.25" customHeight="1">
      <c r="X98" s="79"/>
      <c r="Y98" s="79"/>
    </row>
    <row r="99" spans="24:25" ht="38.25" customHeight="1">
      <c r="X99" s="79"/>
      <c r="Y99" s="79"/>
    </row>
    <row r="100" spans="24:25" ht="38.25" customHeight="1">
      <c r="X100" s="79"/>
      <c r="Y100" s="79"/>
    </row>
    <row r="101" spans="24:25" ht="38.25" customHeight="1">
      <c r="X101" s="79"/>
      <c r="Y101" s="79"/>
    </row>
    <row r="102" spans="24:25" ht="38.25" customHeight="1">
      <c r="X102" s="79"/>
      <c r="Y102" s="79"/>
    </row>
    <row r="103" spans="24:25" ht="38.25" customHeight="1">
      <c r="X103" s="79"/>
      <c r="Y103" s="79"/>
    </row>
    <row r="104" spans="24:25" ht="38.25" customHeight="1">
      <c r="X104" s="79"/>
      <c r="Y104" s="79"/>
    </row>
    <row r="105" spans="24:25" ht="38.25" customHeight="1">
      <c r="X105" s="79"/>
      <c r="Y105" s="79"/>
    </row>
    <row r="106" spans="24:25" ht="38.25" customHeight="1">
      <c r="X106" s="79"/>
      <c r="Y106" s="79"/>
    </row>
    <row r="107" spans="24:25" ht="38.25" customHeight="1">
      <c r="X107" s="79"/>
      <c r="Y107" s="79"/>
    </row>
    <row r="108" spans="24:25" ht="38.25" customHeight="1">
      <c r="X108" s="79"/>
      <c r="Y108" s="79"/>
    </row>
    <row r="109" spans="24:25" ht="38.25" customHeight="1">
      <c r="X109" s="79"/>
      <c r="Y109" s="79"/>
    </row>
    <row r="110" spans="24:25" ht="38.25" customHeight="1">
      <c r="X110" s="79"/>
      <c r="Y110" s="79"/>
    </row>
    <row r="111" spans="24:25" ht="38.25" customHeight="1">
      <c r="X111" s="79"/>
      <c r="Y111" s="79"/>
    </row>
    <row r="112" spans="24:25" ht="38.25" customHeight="1">
      <c r="X112" s="79"/>
      <c r="Y112" s="79"/>
    </row>
    <row r="113" spans="24:25" ht="38.25" customHeight="1">
      <c r="X113" s="79"/>
      <c r="Y113" s="79"/>
    </row>
    <row r="114" spans="24:25" ht="38.25" customHeight="1">
      <c r="X114" s="79"/>
      <c r="Y114" s="79"/>
    </row>
    <row r="115" spans="24:25" ht="38.25" customHeight="1">
      <c r="X115" s="79"/>
      <c r="Y115" s="79"/>
    </row>
    <row r="116" spans="24:25" ht="38.25" customHeight="1">
      <c r="X116" s="79"/>
      <c r="Y116" s="79"/>
    </row>
    <row r="117" spans="24:25" ht="38.25" customHeight="1">
      <c r="X117" s="79"/>
      <c r="Y117" s="79"/>
    </row>
    <row r="118" spans="24:25" ht="38.25" customHeight="1">
      <c r="X118" s="79"/>
      <c r="Y118" s="79"/>
    </row>
    <row r="119" spans="24:25" ht="38.25" customHeight="1">
      <c r="X119" s="79"/>
      <c r="Y119" s="79"/>
    </row>
    <row r="120" spans="24:25" ht="38.25" customHeight="1">
      <c r="X120" s="79"/>
      <c r="Y120" s="79"/>
    </row>
    <row r="121" spans="24:25" ht="38.25" customHeight="1">
      <c r="X121" s="79"/>
      <c r="Y121" s="79"/>
    </row>
    <row r="122" spans="24:25" ht="38.25" customHeight="1">
      <c r="X122" s="79"/>
      <c r="Y122" s="79"/>
    </row>
    <row r="123" spans="24:25" ht="38.25" customHeight="1">
      <c r="X123" s="79"/>
      <c r="Y123" s="79"/>
    </row>
    <row r="124" spans="24:25" ht="38.25" customHeight="1">
      <c r="X124" s="79"/>
      <c r="Y124" s="79"/>
    </row>
    <row r="125" spans="24:25" ht="38.25" customHeight="1">
      <c r="X125" s="79"/>
      <c r="Y125" s="79"/>
    </row>
    <row r="126" spans="24:25" ht="38.25" customHeight="1">
      <c r="X126" s="79"/>
      <c r="Y126" s="79"/>
    </row>
    <row r="127" spans="24:25" ht="38.25" customHeight="1">
      <c r="X127" s="79"/>
      <c r="Y127" s="79"/>
    </row>
    <row r="128" spans="24:25" ht="38.25" customHeight="1">
      <c r="X128" s="79"/>
      <c r="Y128" s="79"/>
    </row>
    <row r="129" spans="24:25" ht="38.25" customHeight="1">
      <c r="X129" s="79"/>
      <c r="Y129" s="79"/>
    </row>
    <row r="130" spans="24:25" ht="38.25" customHeight="1">
      <c r="X130" s="79"/>
      <c r="Y130" s="79"/>
    </row>
    <row r="131" spans="24:25" ht="38.25" customHeight="1">
      <c r="X131" s="79"/>
      <c r="Y131" s="79"/>
    </row>
    <row r="132" spans="24:25" ht="38.25" customHeight="1">
      <c r="X132" s="79"/>
      <c r="Y132" s="79"/>
    </row>
    <row r="133" spans="24:25" ht="38.25" customHeight="1">
      <c r="X133" s="79"/>
      <c r="Y133" s="79"/>
    </row>
    <row r="134" spans="24:25" ht="38.25" customHeight="1">
      <c r="X134" s="79"/>
      <c r="Y134" s="79"/>
    </row>
    <row r="135" spans="24:25" ht="38.25" customHeight="1">
      <c r="X135" s="79"/>
      <c r="Y135" s="79"/>
    </row>
    <row r="136" spans="24:25" ht="38.25" customHeight="1">
      <c r="X136" s="79"/>
      <c r="Y136" s="79"/>
    </row>
    <row r="137" spans="24:25" ht="38.25" customHeight="1">
      <c r="X137" s="79"/>
      <c r="Y137" s="79"/>
    </row>
    <row r="138" spans="24:25" ht="38.25" customHeight="1">
      <c r="X138" s="79"/>
      <c r="Y138" s="79"/>
    </row>
    <row r="139" spans="24:25" ht="38.25" customHeight="1">
      <c r="X139" s="79"/>
      <c r="Y139" s="79"/>
    </row>
    <row r="140" spans="24:25" ht="38.25" customHeight="1">
      <c r="X140" s="79"/>
      <c r="Y140" s="79"/>
    </row>
    <row r="141" spans="24:25" ht="38.25" customHeight="1">
      <c r="X141" s="79"/>
      <c r="Y141" s="79"/>
    </row>
    <row r="142" spans="24:25" ht="38.25" customHeight="1">
      <c r="X142" s="79"/>
      <c r="Y142" s="79"/>
    </row>
    <row r="143" spans="24:25" ht="38.25" customHeight="1">
      <c r="X143" s="79"/>
      <c r="Y143" s="79"/>
    </row>
    <row r="144" spans="24:25" ht="38.25" customHeight="1">
      <c r="X144" s="79"/>
      <c r="Y144" s="79"/>
    </row>
    <row r="145" spans="24:25" ht="38.25" customHeight="1">
      <c r="X145" s="79"/>
      <c r="Y145" s="79"/>
    </row>
    <row r="146" spans="24:25" ht="38.25" customHeight="1">
      <c r="X146" s="79"/>
      <c r="Y146" s="79"/>
    </row>
    <row r="147" spans="24:25" ht="38.25" customHeight="1">
      <c r="X147" s="79"/>
      <c r="Y147" s="79"/>
    </row>
    <row r="148" spans="24:25" ht="38.25" customHeight="1">
      <c r="X148" s="79"/>
      <c r="Y148" s="79"/>
    </row>
    <row r="149" spans="24:25" ht="38.25" customHeight="1">
      <c r="X149" s="79"/>
      <c r="Y149" s="79"/>
    </row>
    <row r="150" spans="24:25" ht="38.25" customHeight="1">
      <c r="X150" s="79"/>
      <c r="Y150" s="79"/>
    </row>
    <row r="151" spans="24:25" ht="38.25" customHeight="1">
      <c r="X151" s="79"/>
      <c r="Y151" s="79"/>
    </row>
    <row r="152" spans="24:25" ht="38.25" customHeight="1">
      <c r="X152" s="79"/>
      <c r="Y152" s="79"/>
    </row>
    <row r="153" spans="24:25" ht="38.25" customHeight="1">
      <c r="X153" s="79"/>
      <c r="Y153" s="79"/>
    </row>
    <row r="154" spans="24:25" ht="38.25" customHeight="1">
      <c r="X154" s="79"/>
      <c r="Y154" s="79"/>
    </row>
    <row r="155" spans="24:25" ht="38.25" customHeight="1">
      <c r="X155" s="79"/>
      <c r="Y155" s="79"/>
    </row>
    <row r="156" spans="24:25" ht="38.25" customHeight="1">
      <c r="X156" s="79"/>
      <c r="Y156" s="79"/>
    </row>
    <row r="157" spans="24:25" ht="38.25" customHeight="1">
      <c r="X157" s="79"/>
      <c r="Y157" s="79"/>
    </row>
    <row r="158" spans="24:25" ht="38.25" customHeight="1">
      <c r="X158" s="79"/>
      <c r="Y158" s="79"/>
    </row>
    <row r="159" spans="24:25" ht="38.25" customHeight="1">
      <c r="X159" s="79"/>
      <c r="Y159" s="79"/>
    </row>
    <row r="160" spans="24:25" ht="38.25" customHeight="1">
      <c r="X160" s="79"/>
      <c r="Y160" s="79"/>
    </row>
  </sheetData>
  <sheetProtection/>
  <mergeCells count="10">
    <mergeCell ref="A1:G2"/>
    <mergeCell ref="A3:G3"/>
    <mergeCell ref="A4:B4"/>
    <mergeCell ref="A5:B5"/>
    <mergeCell ref="D5:F5"/>
    <mergeCell ref="A6:C6"/>
    <mergeCell ref="D6:D7"/>
    <mergeCell ref="E6:E7"/>
    <mergeCell ref="F6:F7"/>
    <mergeCell ref="G6:G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0" zoomScaleNormal="70" zoomScaleSheetLayoutView="70" zoomScalePageLayoutView="0" workbookViewId="0" topLeftCell="B1">
      <pane ySplit="7" topLeftCell="A8" activePane="bottomLeft" state="frozen"/>
      <selection pane="topLeft" activeCell="H10" sqref="H10:K10"/>
      <selection pane="bottomLeft" activeCell="D22" sqref="D22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295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296</v>
      </c>
      <c r="B8" s="13"/>
      <c r="C8" s="14"/>
      <c r="D8" s="15">
        <f>D9+D16+D18+D20</f>
        <v>10315000</v>
      </c>
      <c r="E8" s="15">
        <f>E9+E16+E18+E20</f>
        <v>9476000</v>
      </c>
      <c r="F8" s="15">
        <f>SUM(D8-E8)</f>
        <v>839000</v>
      </c>
      <c r="G8" s="16"/>
    </row>
    <row r="9" spans="1:7" ht="38.25" customHeight="1">
      <c r="A9" s="41"/>
      <c r="B9" s="11" t="s">
        <v>297</v>
      </c>
      <c r="C9" s="10"/>
      <c r="D9" s="17">
        <f>SUM(D10,D13)</f>
        <v>10312000</v>
      </c>
      <c r="E9" s="17">
        <f>SUM(E10,E13)</f>
        <v>8294000</v>
      </c>
      <c r="F9" s="17">
        <f>SUM(D9-E9)</f>
        <v>2018000</v>
      </c>
      <c r="G9" s="18"/>
    </row>
    <row r="10" spans="1:7" ht="38.25" customHeight="1">
      <c r="A10" s="36"/>
      <c r="B10" s="30"/>
      <c r="C10" s="10" t="s">
        <v>59</v>
      </c>
      <c r="D10" s="17">
        <f>SUM(D11:D12)</f>
        <v>10310000</v>
      </c>
      <c r="E10" s="17">
        <f>SUM(E11:E12)</f>
        <v>8292000</v>
      </c>
      <c r="F10" s="17">
        <f aca="true" t="shared" si="0" ref="F10:F19">SUM(D10-E10)</f>
        <v>2018000</v>
      </c>
      <c r="G10" s="18"/>
    </row>
    <row r="11" spans="1:7" ht="38.25" customHeight="1">
      <c r="A11" s="36"/>
      <c r="B11" s="31"/>
      <c r="C11" s="33"/>
      <c r="D11" s="17">
        <v>10214000</v>
      </c>
      <c r="E11" s="17">
        <v>8275000</v>
      </c>
      <c r="F11" s="17">
        <f t="shared" si="0"/>
        <v>1939000</v>
      </c>
      <c r="G11" s="18" t="s">
        <v>60</v>
      </c>
    </row>
    <row r="12" spans="1:7" ht="38.25" customHeight="1">
      <c r="A12" s="36"/>
      <c r="B12" s="31"/>
      <c r="C12" s="40"/>
      <c r="D12" s="17">
        <v>96000</v>
      </c>
      <c r="E12" s="17">
        <v>17000</v>
      </c>
      <c r="F12" s="17">
        <f t="shared" si="0"/>
        <v>79000</v>
      </c>
      <c r="G12" s="18" t="s">
        <v>298</v>
      </c>
    </row>
    <row r="13" spans="1:7" ht="38.25" customHeight="1">
      <c r="A13" s="36"/>
      <c r="B13" s="31"/>
      <c r="C13" s="10" t="s">
        <v>62</v>
      </c>
      <c r="D13" s="17">
        <f>SUM(D14:D15)</f>
        <v>2000</v>
      </c>
      <c r="E13" s="17">
        <f>SUM(E14:E15)</f>
        <v>2000</v>
      </c>
      <c r="F13" s="17">
        <f t="shared" si="0"/>
        <v>0</v>
      </c>
      <c r="G13" s="18"/>
    </row>
    <row r="14" spans="1:7" ht="38.25" customHeight="1">
      <c r="A14" s="36"/>
      <c r="B14" s="31"/>
      <c r="C14" s="33"/>
      <c r="D14" s="17">
        <v>1000</v>
      </c>
      <c r="E14" s="17">
        <v>1000</v>
      </c>
      <c r="F14" s="17">
        <f t="shared" si="0"/>
        <v>0</v>
      </c>
      <c r="G14" s="18" t="s">
        <v>63</v>
      </c>
    </row>
    <row r="15" spans="1:7" ht="38.25" customHeight="1">
      <c r="A15" s="36"/>
      <c r="B15" s="31"/>
      <c r="C15" s="40"/>
      <c r="D15" s="17">
        <v>1000</v>
      </c>
      <c r="E15" s="17">
        <v>1000</v>
      </c>
      <c r="F15" s="17">
        <f t="shared" si="0"/>
        <v>0</v>
      </c>
      <c r="G15" s="18" t="s">
        <v>64</v>
      </c>
    </row>
    <row r="16" spans="1:7" ht="38.25" customHeight="1">
      <c r="A16" s="36"/>
      <c r="B16" s="11" t="s">
        <v>299</v>
      </c>
      <c r="C16" s="10"/>
      <c r="D16" s="17">
        <f>SUM(D17)</f>
        <v>1000</v>
      </c>
      <c r="E16" s="17">
        <f>SUM(E17)</f>
        <v>1000</v>
      </c>
      <c r="F16" s="17">
        <f t="shared" si="0"/>
        <v>0</v>
      </c>
      <c r="G16" s="18"/>
    </row>
    <row r="17" spans="1:7" ht="38.25" customHeight="1">
      <c r="A17" s="36"/>
      <c r="B17" s="11"/>
      <c r="C17" s="19" t="s">
        <v>300</v>
      </c>
      <c r="D17" s="17">
        <v>1000</v>
      </c>
      <c r="E17" s="17">
        <v>1000</v>
      </c>
      <c r="F17" s="17">
        <f t="shared" si="0"/>
        <v>0</v>
      </c>
      <c r="G17" s="18" t="s">
        <v>448</v>
      </c>
    </row>
    <row r="18" spans="1:7" ht="38.25" customHeight="1">
      <c r="A18" s="36"/>
      <c r="B18" s="11" t="s">
        <v>301</v>
      </c>
      <c r="C18" s="19"/>
      <c r="D18" s="17">
        <f>SUM(D19)</f>
        <v>1000</v>
      </c>
      <c r="E18" s="17">
        <f>SUM(E19)</f>
        <v>1000</v>
      </c>
      <c r="F18" s="17">
        <f t="shared" si="0"/>
        <v>0</v>
      </c>
      <c r="G18" s="18"/>
    </row>
    <row r="19" spans="1:7" ht="38.25" customHeight="1">
      <c r="A19" s="36"/>
      <c r="B19" s="30"/>
      <c r="C19" s="10" t="s">
        <v>75</v>
      </c>
      <c r="D19" s="17">
        <v>1000</v>
      </c>
      <c r="E19" s="17">
        <v>1000</v>
      </c>
      <c r="F19" s="17">
        <f t="shared" si="0"/>
        <v>0</v>
      </c>
      <c r="G19" s="18" t="s">
        <v>76</v>
      </c>
    </row>
    <row r="20" spans="1:7" ht="38.25" customHeight="1" thickBot="1">
      <c r="A20" s="36"/>
      <c r="B20" s="11" t="s">
        <v>578</v>
      </c>
      <c r="C20" s="34"/>
      <c r="D20" s="17">
        <f>SUM(D21)</f>
        <v>1000</v>
      </c>
      <c r="E20" s="17">
        <f>SUM(E21)</f>
        <v>1180000</v>
      </c>
      <c r="F20" s="17">
        <f>SUM(D20-E20)</f>
        <v>-1179000</v>
      </c>
      <c r="G20" s="27"/>
    </row>
    <row r="21" spans="1:7" ht="38.25" customHeight="1" thickBot="1">
      <c r="A21" s="36"/>
      <c r="B21" s="31"/>
      <c r="C21" s="11" t="s">
        <v>579</v>
      </c>
      <c r="D21" s="17">
        <v>1000</v>
      </c>
      <c r="E21" s="17">
        <v>1180000</v>
      </c>
      <c r="F21" s="17">
        <f>SUM(D21-E21)</f>
        <v>-1179000</v>
      </c>
      <c r="G21" s="102" t="s">
        <v>580</v>
      </c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="60" zoomScaleNormal="60" zoomScaleSheetLayoutView="70" zoomScalePageLayoutView="0" workbookViewId="0" topLeftCell="B1">
      <pane ySplit="7" topLeftCell="A8" activePane="bottomLeft" state="frozen"/>
      <selection pane="topLeft" activeCell="H10" sqref="H10:K10"/>
      <selection pane="bottomLeft" activeCell="C41" sqref="C4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295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296</v>
      </c>
      <c r="B8" s="13"/>
      <c r="C8" s="14"/>
      <c r="D8" s="15">
        <f>SUM(D9,D28,D34)</f>
        <v>10315000</v>
      </c>
      <c r="E8" s="15">
        <f>SUM(E9,E28,E34)</f>
        <v>9476000</v>
      </c>
      <c r="F8" s="15">
        <f>SUM(D8-E8)</f>
        <v>839000</v>
      </c>
      <c r="G8" s="16"/>
    </row>
    <row r="9" spans="1:7" ht="38.25" customHeight="1">
      <c r="A9" s="41"/>
      <c r="B9" s="11" t="s">
        <v>11</v>
      </c>
      <c r="C9" s="10"/>
      <c r="D9" s="17">
        <f>SUM(D10,D14,D23,D27)</f>
        <v>8467000</v>
      </c>
      <c r="E9" s="17">
        <f>SUM(E10,E14,E23,E27)</f>
        <v>7849000</v>
      </c>
      <c r="F9" s="17">
        <f>SUM(D9-E9)</f>
        <v>618000</v>
      </c>
      <c r="G9" s="18"/>
    </row>
    <row r="10" spans="1:7" ht="38.25" customHeight="1">
      <c r="A10" s="36"/>
      <c r="B10" s="30"/>
      <c r="C10" s="10" t="s">
        <v>223</v>
      </c>
      <c r="D10" s="17">
        <f>SUM(D11:D13)</f>
        <v>4081000</v>
      </c>
      <c r="E10" s="17">
        <f>SUM(E11:E13)</f>
        <v>4041000</v>
      </c>
      <c r="F10" s="17">
        <f aca="true" t="shared" si="0" ref="F10:F40">SUM(D10-E10)</f>
        <v>40000</v>
      </c>
      <c r="G10" s="18"/>
    </row>
    <row r="11" spans="1:7" ht="38.25" customHeight="1">
      <c r="A11" s="36"/>
      <c r="B11" s="31"/>
      <c r="C11" s="42"/>
      <c r="D11" s="17">
        <v>3734000</v>
      </c>
      <c r="E11" s="17">
        <v>3694000</v>
      </c>
      <c r="F11" s="17">
        <f t="shared" si="0"/>
        <v>40000</v>
      </c>
      <c r="G11" s="18" t="s">
        <v>82</v>
      </c>
    </row>
    <row r="12" spans="1:7" ht="38.25" customHeight="1">
      <c r="A12" s="36"/>
      <c r="B12" s="31"/>
      <c r="C12" s="53"/>
      <c r="D12" s="17">
        <v>346000</v>
      </c>
      <c r="E12" s="17">
        <v>346000</v>
      </c>
      <c r="F12" s="17">
        <f t="shared" si="0"/>
        <v>0</v>
      </c>
      <c r="G12" s="18" t="s">
        <v>14</v>
      </c>
    </row>
    <row r="13" spans="1:7" ht="38.25" customHeight="1">
      <c r="A13" s="36"/>
      <c r="B13" s="31"/>
      <c r="C13" s="39"/>
      <c r="D13" s="17">
        <v>1000</v>
      </c>
      <c r="E13" s="17">
        <v>1000</v>
      </c>
      <c r="F13" s="17">
        <f t="shared" si="0"/>
        <v>0</v>
      </c>
      <c r="G13" s="18" t="s">
        <v>16</v>
      </c>
    </row>
    <row r="14" spans="1:7" ht="38.25" customHeight="1">
      <c r="A14" s="36"/>
      <c r="B14" s="31"/>
      <c r="C14" s="10" t="s">
        <v>199</v>
      </c>
      <c r="D14" s="17">
        <f>SUM(D15:D22)</f>
        <v>2790000</v>
      </c>
      <c r="E14" s="17">
        <f>SUM(E15:E22)</f>
        <v>2353000</v>
      </c>
      <c r="F14" s="17">
        <f t="shared" si="0"/>
        <v>437000</v>
      </c>
      <c r="G14" s="18"/>
    </row>
    <row r="15" spans="1:7" ht="38.25" customHeight="1">
      <c r="A15" s="36"/>
      <c r="B15" s="31"/>
      <c r="C15" s="42"/>
      <c r="D15" s="17">
        <v>78000</v>
      </c>
      <c r="E15" s="17">
        <v>132000</v>
      </c>
      <c r="F15" s="17">
        <f t="shared" si="0"/>
        <v>-54000</v>
      </c>
      <c r="G15" s="18" t="s">
        <v>17</v>
      </c>
    </row>
    <row r="16" spans="1:7" ht="38.25" customHeight="1">
      <c r="A16" s="36"/>
      <c r="B16" s="31"/>
      <c r="C16" s="45"/>
      <c r="D16" s="17">
        <v>810000</v>
      </c>
      <c r="E16" s="17">
        <v>813000</v>
      </c>
      <c r="F16" s="17">
        <f t="shared" si="0"/>
        <v>-3000</v>
      </c>
      <c r="G16" s="18" t="s">
        <v>18</v>
      </c>
    </row>
    <row r="17" spans="1:7" ht="38.25" customHeight="1">
      <c r="A17" s="36"/>
      <c r="B17" s="31"/>
      <c r="C17" s="45"/>
      <c r="D17" s="17">
        <v>540000</v>
      </c>
      <c r="E17" s="17">
        <v>542000</v>
      </c>
      <c r="F17" s="17">
        <f t="shared" si="0"/>
        <v>-2000</v>
      </c>
      <c r="G17" s="18" t="s">
        <v>19</v>
      </c>
    </row>
    <row r="18" spans="1:7" ht="38.25" customHeight="1">
      <c r="A18" s="36"/>
      <c r="B18" s="31"/>
      <c r="C18" s="45"/>
      <c r="D18" s="17">
        <v>154000</v>
      </c>
      <c r="E18" s="17">
        <v>153000</v>
      </c>
      <c r="F18" s="17">
        <f t="shared" si="0"/>
        <v>1000</v>
      </c>
      <c r="G18" s="18" t="s">
        <v>21</v>
      </c>
    </row>
    <row r="19" spans="1:7" ht="38.25" customHeight="1">
      <c r="A19" s="36"/>
      <c r="B19" s="31"/>
      <c r="C19" s="45"/>
      <c r="D19" s="17">
        <v>240000</v>
      </c>
      <c r="E19" s="17">
        <v>120000</v>
      </c>
      <c r="F19" s="17">
        <f t="shared" si="0"/>
        <v>120000</v>
      </c>
      <c r="G19" s="18" t="s">
        <v>633</v>
      </c>
    </row>
    <row r="20" spans="1:7" ht="38.25" customHeight="1">
      <c r="A20" s="36"/>
      <c r="B20" s="31"/>
      <c r="C20" s="45"/>
      <c r="D20" s="17">
        <v>324000</v>
      </c>
      <c r="E20" s="17">
        <v>42000</v>
      </c>
      <c r="F20" s="17">
        <f t="shared" si="0"/>
        <v>282000</v>
      </c>
      <c r="G20" s="18" t="s">
        <v>23</v>
      </c>
    </row>
    <row r="21" spans="1:7" ht="38.25" customHeight="1">
      <c r="A21" s="36"/>
      <c r="B21" s="31"/>
      <c r="C21" s="45"/>
      <c r="D21" s="17">
        <v>153000</v>
      </c>
      <c r="E21" s="17">
        <v>77000</v>
      </c>
      <c r="F21" s="17">
        <f t="shared" si="0"/>
        <v>76000</v>
      </c>
      <c r="G21" s="18" t="s">
        <v>20</v>
      </c>
    </row>
    <row r="22" spans="1:7" ht="38.25" customHeight="1">
      <c r="A22" s="36"/>
      <c r="B22" s="31"/>
      <c r="C22" s="39"/>
      <c r="D22" s="17">
        <v>491000</v>
      </c>
      <c r="E22" s="17">
        <v>474000</v>
      </c>
      <c r="F22" s="17">
        <f t="shared" si="0"/>
        <v>17000</v>
      </c>
      <c r="G22" s="18" t="s">
        <v>78</v>
      </c>
    </row>
    <row r="23" spans="1:7" ht="38.25" customHeight="1">
      <c r="A23" s="36"/>
      <c r="B23" s="31"/>
      <c r="C23" s="19" t="s">
        <v>200</v>
      </c>
      <c r="D23" s="17">
        <f>SUM(D24:D26)</f>
        <v>1084000</v>
      </c>
      <c r="E23" s="17">
        <f>SUM(E24:E26)</f>
        <v>948000</v>
      </c>
      <c r="F23" s="17">
        <f t="shared" si="0"/>
        <v>136000</v>
      </c>
      <c r="G23" s="18"/>
    </row>
    <row r="24" spans="1:7" ht="38.25" customHeight="1">
      <c r="A24" s="36"/>
      <c r="B24" s="31"/>
      <c r="C24" s="34"/>
      <c r="D24" s="17">
        <v>976000</v>
      </c>
      <c r="E24" s="17">
        <v>905000</v>
      </c>
      <c r="F24" s="17">
        <f t="shared" si="0"/>
        <v>71000</v>
      </c>
      <c r="G24" s="18" t="s">
        <v>24</v>
      </c>
    </row>
    <row r="25" spans="1:7" ht="38.25" customHeight="1">
      <c r="A25" s="36"/>
      <c r="B25" s="31"/>
      <c r="C25" s="34"/>
      <c r="D25" s="17">
        <v>36000</v>
      </c>
      <c r="E25" s="17">
        <v>33000</v>
      </c>
      <c r="F25" s="17">
        <f t="shared" si="0"/>
        <v>3000</v>
      </c>
      <c r="G25" s="18" t="s">
        <v>88</v>
      </c>
    </row>
    <row r="26" spans="1:7" ht="38.25" customHeight="1">
      <c r="A26" s="36"/>
      <c r="B26" s="31"/>
      <c r="C26" s="40"/>
      <c r="D26" s="17">
        <v>72000</v>
      </c>
      <c r="E26" s="17">
        <v>10000</v>
      </c>
      <c r="F26" s="17">
        <f t="shared" si="0"/>
        <v>62000</v>
      </c>
      <c r="G26" s="18" t="s">
        <v>25</v>
      </c>
    </row>
    <row r="27" spans="1:7" ht="38.25" customHeight="1">
      <c r="A27" s="36"/>
      <c r="B27" s="38"/>
      <c r="C27" s="10" t="s">
        <v>227</v>
      </c>
      <c r="D27" s="17">
        <v>512000</v>
      </c>
      <c r="E27" s="17">
        <v>507000</v>
      </c>
      <c r="F27" s="17">
        <f t="shared" si="0"/>
        <v>5000</v>
      </c>
      <c r="G27" s="18" t="s">
        <v>26</v>
      </c>
    </row>
    <row r="28" spans="1:7" ht="38.25" customHeight="1">
      <c r="A28" s="36"/>
      <c r="B28" s="11" t="s">
        <v>27</v>
      </c>
      <c r="C28" s="10"/>
      <c r="D28" s="17">
        <f>SUM(D29,D30,D31,D32,D33)</f>
        <v>937000</v>
      </c>
      <c r="E28" s="17">
        <f>SUM(E29,E30,E31,E32,E33)</f>
        <v>1005000</v>
      </c>
      <c r="F28" s="17">
        <f t="shared" si="0"/>
        <v>-68000</v>
      </c>
      <c r="G28" s="18"/>
    </row>
    <row r="29" spans="1:7" ht="38.25" customHeight="1">
      <c r="A29" s="36"/>
      <c r="B29" s="30"/>
      <c r="C29" s="10" t="s">
        <v>28</v>
      </c>
      <c r="D29" s="17">
        <v>100000</v>
      </c>
      <c r="E29" s="17">
        <v>40000</v>
      </c>
      <c r="F29" s="17">
        <f t="shared" si="0"/>
        <v>60000</v>
      </c>
      <c r="G29" s="18" t="s">
        <v>30</v>
      </c>
    </row>
    <row r="30" spans="1:7" ht="38.25" customHeight="1">
      <c r="A30" s="36"/>
      <c r="B30" s="31"/>
      <c r="C30" s="10" t="s">
        <v>32</v>
      </c>
      <c r="D30" s="17">
        <v>0</v>
      </c>
      <c r="E30" s="17">
        <v>17000</v>
      </c>
      <c r="F30" s="17">
        <f t="shared" si="0"/>
        <v>-17000</v>
      </c>
      <c r="G30" s="18" t="s">
        <v>33</v>
      </c>
    </row>
    <row r="31" spans="1:7" ht="38.25" customHeight="1">
      <c r="A31" s="36"/>
      <c r="B31" s="31"/>
      <c r="C31" s="10" t="s">
        <v>232</v>
      </c>
      <c r="D31" s="17">
        <v>5000</v>
      </c>
      <c r="E31" s="17">
        <v>1000</v>
      </c>
      <c r="F31" s="17">
        <f t="shared" si="0"/>
        <v>4000</v>
      </c>
      <c r="G31" s="18" t="s">
        <v>102</v>
      </c>
    </row>
    <row r="32" spans="1:7" ht="38.25" customHeight="1" thickBot="1">
      <c r="A32" s="37"/>
      <c r="B32" s="32"/>
      <c r="C32" s="21" t="s">
        <v>233</v>
      </c>
      <c r="D32" s="22">
        <v>1000</v>
      </c>
      <c r="E32" s="22">
        <v>1000</v>
      </c>
      <c r="F32" s="22">
        <f t="shared" si="0"/>
        <v>0</v>
      </c>
      <c r="G32" s="23" t="s">
        <v>534</v>
      </c>
    </row>
    <row r="33" spans="1:7" ht="38.25" customHeight="1">
      <c r="A33" s="36"/>
      <c r="B33" s="38"/>
      <c r="C33" s="40" t="s">
        <v>449</v>
      </c>
      <c r="D33" s="43">
        <v>831000</v>
      </c>
      <c r="E33" s="43">
        <v>946000</v>
      </c>
      <c r="F33" s="43">
        <f t="shared" si="0"/>
        <v>-115000</v>
      </c>
      <c r="G33" s="44" t="s">
        <v>559</v>
      </c>
    </row>
    <row r="34" spans="1:7" ht="38.25" customHeight="1">
      <c r="A34" s="36"/>
      <c r="B34" s="11" t="s">
        <v>116</v>
      </c>
      <c r="C34" s="10"/>
      <c r="D34" s="17">
        <f>SUM(D35:D40)</f>
        <v>911000</v>
      </c>
      <c r="E34" s="17">
        <f>SUM(E35:E40)</f>
        <v>622000</v>
      </c>
      <c r="F34" s="17">
        <f t="shared" si="0"/>
        <v>289000</v>
      </c>
      <c r="G34" s="18"/>
    </row>
    <row r="35" spans="1:7" ht="38.25" customHeight="1">
      <c r="A35" s="36"/>
      <c r="B35" s="30"/>
      <c r="C35" s="10" t="s">
        <v>244</v>
      </c>
      <c r="D35" s="17">
        <v>36000</v>
      </c>
      <c r="E35" s="17">
        <v>70000</v>
      </c>
      <c r="F35" s="17">
        <f t="shared" si="0"/>
        <v>-34000</v>
      </c>
      <c r="G35" s="18" t="s">
        <v>95</v>
      </c>
    </row>
    <row r="36" spans="1:7" ht="38.25" customHeight="1">
      <c r="A36" s="36"/>
      <c r="B36" s="31"/>
      <c r="C36" s="10" t="s">
        <v>201</v>
      </c>
      <c r="D36" s="17">
        <v>280000</v>
      </c>
      <c r="E36" s="17">
        <v>140000</v>
      </c>
      <c r="F36" s="17">
        <f t="shared" si="0"/>
        <v>140000</v>
      </c>
      <c r="G36" s="18" t="s">
        <v>125</v>
      </c>
    </row>
    <row r="37" spans="1:7" ht="38.25" customHeight="1">
      <c r="A37" s="36"/>
      <c r="B37" s="31"/>
      <c r="C37" s="10" t="s">
        <v>202</v>
      </c>
      <c r="D37" s="17">
        <v>267000</v>
      </c>
      <c r="E37" s="17">
        <v>270000</v>
      </c>
      <c r="F37" s="17">
        <f t="shared" si="0"/>
        <v>-3000</v>
      </c>
      <c r="G37" s="18" t="s">
        <v>127</v>
      </c>
    </row>
    <row r="38" spans="1:7" ht="38.25" customHeight="1">
      <c r="A38" s="36"/>
      <c r="B38" s="31"/>
      <c r="C38" s="10" t="s">
        <v>203</v>
      </c>
      <c r="D38" s="17">
        <v>50000</v>
      </c>
      <c r="E38" s="17">
        <v>50000</v>
      </c>
      <c r="F38" s="17">
        <f t="shared" si="0"/>
        <v>0</v>
      </c>
      <c r="G38" s="18" t="s">
        <v>130</v>
      </c>
    </row>
    <row r="39" spans="1:7" ht="38.25" customHeight="1">
      <c r="A39" s="36"/>
      <c r="B39" s="31"/>
      <c r="C39" s="10" t="s">
        <v>281</v>
      </c>
      <c r="D39" s="17">
        <v>178000</v>
      </c>
      <c r="E39" s="17">
        <v>0</v>
      </c>
      <c r="F39" s="17">
        <f t="shared" si="0"/>
        <v>178000</v>
      </c>
      <c r="G39" s="18" t="s">
        <v>634</v>
      </c>
    </row>
    <row r="40" spans="1:7" ht="38.25" customHeight="1">
      <c r="A40" s="36"/>
      <c r="B40" s="31"/>
      <c r="C40" s="10" t="s">
        <v>205</v>
      </c>
      <c r="D40" s="17">
        <v>100000</v>
      </c>
      <c r="E40" s="17">
        <v>92000</v>
      </c>
      <c r="F40" s="17">
        <f t="shared" si="0"/>
        <v>8000</v>
      </c>
      <c r="G40" s="18" t="s">
        <v>144</v>
      </c>
    </row>
    <row r="41" spans="1:7" ht="38.25" customHeight="1">
      <c r="A41" s="36"/>
      <c r="B41" s="31"/>
      <c r="C41" s="33"/>
      <c r="D41" s="24"/>
      <c r="E41" s="24"/>
      <c r="F41" s="24"/>
      <c r="G41" s="25"/>
    </row>
    <row r="42" spans="1:7" ht="38.25" customHeight="1">
      <c r="A42" s="36"/>
      <c r="B42" s="31"/>
      <c r="C42" s="34"/>
      <c r="D42" s="26"/>
      <c r="E42" s="26"/>
      <c r="F42" s="26"/>
      <c r="G42" s="27"/>
    </row>
    <row r="43" spans="1:7" ht="38.25" customHeight="1">
      <c r="A43" s="36"/>
      <c r="B43" s="31"/>
      <c r="C43" s="34"/>
      <c r="D43" s="26"/>
      <c r="E43" s="26"/>
      <c r="F43" s="26"/>
      <c r="G43" s="27"/>
    </row>
    <row r="44" spans="1:7" ht="38.25" customHeight="1">
      <c r="A44" s="36"/>
      <c r="B44" s="31"/>
      <c r="C44" s="45"/>
      <c r="D44" s="26"/>
      <c r="E44" s="26"/>
      <c r="F44" s="26"/>
      <c r="G44" s="27"/>
    </row>
    <row r="45" spans="1:7" ht="38.25" customHeight="1">
      <c r="A45" s="36"/>
      <c r="B45" s="31"/>
      <c r="C45" s="45"/>
      <c r="D45" s="26"/>
      <c r="E45" s="26"/>
      <c r="F45" s="26"/>
      <c r="G45" s="27"/>
    </row>
    <row r="46" spans="1:7" ht="38.25" customHeight="1">
      <c r="A46" s="36"/>
      <c r="B46" s="31"/>
      <c r="C46" s="34"/>
      <c r="D46" s="26"/>
      <c r="E46" s="26"/>
      <c r="F46" s="26"/>
      <c r="G46" s="27"/>
    </row>
    <row r="47" spans="1:17" ht="38.25" customHeight="1">
      <c r="A47" s="36"/>
      <c r="B47" s="31"/>
      <c r="C47" s="34"/>
      <c r="D47" s="26"/>
      <c r="E47" s="26"/>
      <c r="F47" s="26"/>
      <c r="G47" s="27"/>
      <c r="Q47" s="54"/>
    </row>
    <row r="48" spans="1:7" ht="38.25" customHeight="1">
      <c r="A48" s="36"/>
      <c r="B48" s="31"/>
      <c r="C48" s="34"/>
      <c r="D48" s="26"/>
      <c r="E48" s="26"/>
      <c r="F48" s="26"/>
      <c r="G48" s="27"/>
    </row>
    <row r="49" spans="1:7" ht="38.25" customHeight="1">
      <c r="A49" s="36"/>
      <c r="B49" s="31"/>
      <c r="C49" s="34"/>
      <c r="D49" s="26"/>
      <c r="E49" s="26"/>
      <c r="F49" s="26"/>
      <c r="G49" s="27"/>
    </row>
    <row r="50" spans="1:7" ht="38.25" customHeight="1">
      <c r="A50" s="36"/>
      <c r="B50" s="31"/>
      <c r="C50" s="34"/>
      <c r="D50" s="26"/>
      <c r="E50" s="26"/>
      <c r="F50" s="26"/>
      <c r="G50" s="27"/>
    </row>
    <row r="51" spans="1:7" ht="38.25" customHeight="1">
      <c r="A51" s="36"/>
      <c r="B51" s="31"/>
      <c r="C51" s="34"/>
      <c r="D51" s="26"/>
      <c r="E51" s="26"/>
      <c r="F51" s="26"/>
      <c r="G51" s="27"/>
    </row>
    <row r="52" spans="1:7" ht="38.25" customHeight="1">
      <c r="A52" s="36"/>
      <c r="B52" s="31"/>
      <c r="C52" s="34"/>
      <c r="D52" s="26"/>
      <c r="E52" s="26"/>
      <c r="F52" s="26"/>
      <c r="G52" s="27"/>
    </row>
    <row r="53" spans="1:7" ht="38.25" customHeight="1">
      <c r="A53" s="36"/>
      <c r="B53" s="31"/>
      <c r="C53" s="34"/>
      <c r="D53" s="26"/>
      <c r="E53" s="26"/>
      <c r="F53" s="26"/>
      <c r="G53" s="27"/>
    </row>
    <row r="54" spans="1:7" ht="38.25" customHeight="1">
      <c r="A54" s="36"/>
      <c r="B54" s="31"/>
      <c r="C54" s="34"/>
      <c r="D54" s="26"/>
      <c r="E54" s="26"/>
      <c r="F54" s="26"/>
      <c r="G54" s="27"/>
    </row>
    <row r="55" spans="1:7" ht="38.25" customHeight="1" thickBot="1">
      <c r="A55" s="37"/>
      <c r="B55" s="32"/>
      <c r="C55" s="35"/>
      <c r="D55" s="28"/>
      <c r="E55" s="28"/>
      <c r="F55" s="28"/>
      <c r="G55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69" zoomScaleNormal="69" zoomScaleSheetLayoutView="70" zoomScalePageLayoutView="0" workbookViewId="0" topLeftCell="A1">
      <pane ySplit="7" topLeftCell="A8" activePane="bottomLeft" state="frozen"/>
      <selection pane="topLeft" activeCell="D20" sqref="D20"/>
      <selection pane="bottomLeft" activeCell="C14" sqref="C14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302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303</v>
      </c>
      <c r="B8" s="13"/>
      <c r="C8" s="14"/>
      <c r="D8" s="15">
        <f>SUM(D9,D16)</f>
        <v>40384000</v>
      </c>
      <c r="E8" s="15">
        <f>SUM(E9,E16)</f>
        <v>41023000</v>
      </c>
      <c r="F8" s="15">
        <f>SUM(D8-E8)</f>
        <v>-639000</v>
      </c>
      <c r="G8" s="16"/>
    </row>
    <row r="9" spans="1:7" ht="38.25" customHeight="1">
      <c r="A9" s="41"/>
      <c r="B9" s="11" t="s">
        <v>297</v>
      </c>
      <c r="C9" s="10"/>
      <c r="D9" s="17">
        <f>SUM(D10:D11,D15)</f>
        <v>40383000</v>
      </c>
      <c r="E9" s="17">
        <f>SUM(E10:E11,E15)</f>
        <v>41022000</v>
      </c>
      <c r="F9" s="17">
        <f>SUM(D9-E9)</f>
        <v>-639000</v>
      </c>
      <c r="G9" s="18"/>
    </row>
    <row r="10" spans="1:7" ht="38.25" customHeight="1">
      <c r="A10" s="36"/>
      <c r="B10" s="30"/>
      <c r="C10" s="10" t="s">
        <v>59</v>
      </c>
      <c r="D10" s="17">
        <v>40380000</v>
      </c>
      <c r="E10" s="17">
        <v>41000000</v>
      </c>
      <c r="F10" s="17">
        <f aca="true" t="shared" si="0" ref="F10:F17">SUM(D10-E10)</f>
        <v>-620000</v>
      </c>
      <c r="G10" s="18" t="s">
        <v>61</v>
      </c>
    </row>
    <row r="11" spans="1:7" ht="38.25" customHeight="1">
      <c r="A11" s="36"/>
      <c r="B11" s="31"/>
      <c r="C11" s="10" t="s">
        <v>62</v>
      </c>
      <c r="D11" s="17">
        <f>SUM(D12:D14)</f>
        <v>3000</v>
      </c>
      <c r="E11" s="17">
        <f>SUM(E12:E14)</f>
        <v>22000</v>
      </c>
      <c r="F11" s="17">
        <f t="shared" si="0"/>
        <v>-19000</v>
      </c>
      <c r="G11" s="18"/>
    </row>
    <row r="12" spans="1:7" ht="38.25" customHeight="1">
      <c r="A12" s="36"/>
      <c r="B12" s="31"/>
      <c r="C12" s="33"/>
      <c r="D12" s="17">
        <v>1000</v>
      </c>
      <c r="E12" s="17">
        <v>20000</v>
      </c>
      <c r="F12" s="17">
        <f t="shared" si="0"/>
        <v>-19000</v>
      </c>
      <c r="G12" s="18" t="s">
        <v>368</v>
      </c>
    </row>
    <row r="13" spans="1:7" ht="38.25" customHeight="1">
      <c r="A13" s="36"/>
      <c r="B13" s="31"/>
      <c r="C13" s="34"/>
      <c r="D13" s="17">
        <v>1000</v>
      </c>
      <c r="E13" s="17">
        <v>1000</v>
      </c>
      <c r="F13" s="17">
        <f t="shared" si="0"/>
        <v>0</v>
      </c>
      <c r="G13" s="18" t="s">
        <v>64</v>
      </c>
    </row>
    <row r="14" spans="1:7" ht="38.25" customHeight="1">
      <c r="A14" s="36"/>
      <c r="B14" s="31"/>
      <c r="C14" s="45"/>
      <c r="D14" s="17">
        <v>1000</v>
      </c>
      <c r="E14" s="17">
        <v>1000</v>
      </c>
      <c r="F14" s="17">
        <f t="shared" si="0"/>
        <v>0</v>
      </c>
      <c r="G14" s="18" t="s">
        <v>65</v>
      </c>
    </row>
    <row r="15" spans="1:7" ht="38.25" customHeight="1" hidden="1">
      <c r="A15" s="36"/>
      <c r="B15" s="38"/>
      <c r="C15" s="40"/>
      <c r="D15" s="17"/>
      <c r="E15" s="17"/>
      <c r="F15" s="17"/>
      <c r="G15" s="18"/>
    </row>
    <row r="16" spans="1:7" ht="38.25" customHeight="1">
      <c r="A16" s="36"/>
      <c r="B16" s="11" t="s">
        <v>304</v>
      </c>
      <c r="C16" s="10"/>
      <c r="D16" s="17">
        <f>SUM(D17)</f>
        <v>1000</v>
      </c>
      <c r="E16" s="17">
        <f>SUM(E17)</f>
        <v>1000</v>
      </c>
      <c r="F16" s="17">
        <f t="shared" si="0"/>
        <v>0</v>
      </c>
      <c r="G16" s="18"/>
    </row>
    <row r="17" spans="1:7" ht="38.25" customHeight="1">
      <c r="A17" s="36"/>
      <c r="B17" s="30"/>
      <c r="C17" s="10" t="s">
        <v>75</v>
      </c>
      <c r="D17" s="17">
        <v>1000</v>
      </c>
      <c r="E17" s="17">
        <v>1000</v>
      </c>
      <c r="F17" s="17">
        <f t="shared" si="0"/>
        <v>0</v>
      </c>
      <c r="G17" s="18" t="s">
        <v>76</v>
      </c>
    </row>
    <row r="18" spans="1:7" ht="38.25" customHeight="1">
      <c r="A18" s="36"/>
      <c r="B18" s="31"/>
      <c r="C18" s="45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45"/>
      <c r="D21" s="26"/>
      <c r="E21" s="26"/>
      <c r="F21" s="26"/>
      <c r="G21" s="27"/>
    </row>
    <row r="22" spans="1:7" ht="38.25" customHeight="1">
      <c r="A22" s="36"/>
      <c r="B22" s="31"/>
      <c r="C22" s="45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>
      <c r="A32" s="36"/>
      <c r="B32" s="31"/>
      <c r="C32" s="34"/>
      <c r="D32" s="26"/>
      <c r="E32" s="26"/>
      <c r="F32" s="26"/>
      <c r="G32" s="27"/>
    </row>
    <row r="33" spans="1:7" ht="38.25" customHeight="1" thickBot="1">
      <c r="A33" s="37"/>
      <c r="B33" s="32"/>
      <c r="C33" s="35"/>
      <c r="D33" s="28"/>
      <c r="E33" s="28"/>
      <c r="F33" s="28"/>
      <c r="G33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="60" zoomScaleNormal="60" zoomScaleSheetLayoutView="70" zoomScalePageLayoutView="0" workbookViewId="0" topLeftCell="A1">
      <pane ySplit="7" topLeftCell="A32" activePane="bottomLeft" state="frozen"/>
      <selection pane="topLeft" activeCell="D20" sqref="D20"/>
      <selection pane="bottomLeft" activeCell="A37" sqref="A37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302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303</v>
      </c>
      <c r="B8" s="13"/>
      <c r="C8" s="14"/>
      <c r="D8" s="15">
        <f>SUM(D9,D29,D39,D56,D58,D60)</f>
        <v>40384000</v>
      </c>
      <c r="E8" s="15">
        <f>SUM(E9,E29,E39,E56,E58,E60)</f>
        <v>41023000</v>
      </c>
      <c r="F8" s="15">
        <f>SUM(D8-E8)</f>
        <v>-639000</v>
      </c>
      <c r="G8" s="16"/>
    </row>
    <row r="9" spans="1:7" ht="38.25" customHeight="1">
      <c r="A9" s="41"/>
      <c r="B9" s="11" t="s">
        <v>11</v>
      </c>
      <c r="C9" s="10"/>
      <c r="D9" s="17">
        <f>SUM(D10,D14,D24,D28)</f>
        <v>33828000</v>
      </c>
      <c r="E9" s="17">
        <f>SUM(E10,E14,E24,E28)</f>
        <v>35391000</v>
      </c>
      <c r="F9" s="17">
        <f>SUM(D9-E9)</f>
        <v>-1563000</v>
      </c>
      <c r="G9" s="18"/>
    </row>
    <row r="10" spans="1:7" ht="38.25" customHeight="1">
      <c r="A10" s="36"/>
      <c r="B10" s="30"/>
      <c r="C10" s="10" t="s">
        <v>223</v>
      </c>
      <c r="D10" s="17">
        <f>SUM(D11:D13)</f>
        <v>18466000</v>
      </c>
      <c r="E10" s="17">
        <f>SUM(E11:E13)</f>
        <v>18730000</v>
      </c>
      <c r="F10" s="17">
        <f aca="true" t="shared" si="0" ref="F10:F61">SUM(D10-E10)</f>
        <v>-264000</v>
      </c>
      <c r="G10" s="18"/>
    </row>
    <row r="11" spans="1:7" ht="38.25" customHeight="1">
      <c r="A11" s="36"/>
      <c r="B11" s="31"/>
      <c r="C11" s="33"/>
      <c r="D11" s="17">
        <v>18090000</v>
      </c>
      <c r="E11" s="17">
        <v>18728000</v>
      </c>
      <c r="F11" s="17">
        <f t="shared" si="0"/>
        <v>-638000</v>
      </c>
      <c r="G11" s="18" t="s">
        <v>581</v>
      </c>
    </row>
    <row r="12" spans="1:7" ht="38.25" customHeight="1">
      <c r="A12" s="36"/>
      <c r="B12" s="31"/>
      <c r="C12" s="55"/>
      <c r="D12" s="17">
        <v>375000</v>
      </c>
      <c r="E12" s="17">
        <v>1000</v>
      </c>
      <c r="F12" s="17">
        <f t="shared" si="0"/>
        <v>374000</v>
      </c>
      <c r="G12" s="18" t="s">
        <v>14</v>
      </c>
    </row>
    <row r="13" spans="1:7" ht="38.25" customHeight="1">
      <c r="A13" s="36"/>
      <c r="B13" s="31"/>
      <c r="C13" s="40"/>
      <c r="D13" s="17">
        <v>1000</v>
      </c>
      <c r="E13" s="17">
        <v>1000</v>
      </c>
      <c r="F13" s="17">
        <f t="shared" si="0"/>
        <v>0</v>
      </c>
      <c r="G13" s="18" t="s">
        <v>16</v>
      </c>
    </row>
    <row r="14" spans="1:7" ht="38.25" customHeight="1">
      <c r="A14" s="36"/>
      <c r="B14" s="31"/>
      <c r="C14" s="10" t="s">
        <v>199</v>
      </c>
      <c r="D14" s="17">
        <f>SUM(D15:D23)</f>
        <v>8699000</v>
      </c>
      <c r="E14" s="17">
        <f>SUM(E15:E23)</f>
        <v>9062000</v>
      </c>
      <c r="F14" s="17">
        <f t="shared" si="0"/>
        <v>-363000</v>
      </c>
      <c r="G14" s="18"/>
    </row>
    <row r="15" spans="1:7" ht="38.25" customHeight="1">
      <c r="A15" s="36"/>
      <c r="B15" s="31"/>
      <c r="C15" s="34"/>
      <c r="D15" s="17">
        <v>256000</v>
      </c>
      <c r="E15" s="17">
        <v>0</v>
      </c>
      <c r="F15" s="17">
        <f t="shared" si="0"/>
        <v>256000</v>
      </c>
      <c r="G15" s="18" t="s">
        <v>490</v>
      </c>
    </row>
    <row r="16" spans="1:7" ht="38.25" customHeight="1">
      <c r="A16" s="36"/>
      <c r="B16" s="31"/>
      <c r="C16" s="34"/>
      <c r="D16" s="17">
        <v>120000</v>
      </c>
      <c r="E16" s="17">
        <v>264000</v>
      </c>
      <c r="F16" s="17">
        <f t="shared" si="0"/>
        <v>-144000</v>
      </c>
      <c r="G16" s="18" t="s">
        <v>17</v>
      </c>
    </row>
    <row r="17" spans="1:7" ht="38.25" customHeight="1">
      <c r="A17" s="36"/>
      <c r="B17" s="31"/>
      <c r="C17" s="34"/>
      <c r="D17" s="17">
        <v>3691000</v>
      </c>
      <c r="E17" s="17">
        <v>4036000</v>
      </c>
      <c r="F17" s="17">
        <f t="shared" si="0"/>
        <v>-345000</v>
      </c>
      <c r="G17" s="18" t="s">
        <v>18</v>
      </c>
    </row>
    <row r="18" spans="1:7" ht="38.25" customHeight="1">
      <c r="A18" s="36"/>
      <c r="B18" s="31"/>
      <c r="C18" s="34"/>
      <c r="D18" s="17">
        <v>2291000</v>
      </c>
      <c r="E18" s="17">
        <v>2690000</v>
      </c>
      <c r="F18" s="17">
        <f t="shared" si="0"/>
        <v>-399000</v>
      </c>
      <c r="G18" s="18" t="s">
        <v>19</v>
      </c>
    </row>
    <row r="19" spans="1:7" ht="38.25" customHeight="1">
      <c r="A19" s="36"/>
      <c r="B19" s="31"/>
      <c r="C19" s="45"/>
      <c r="D19" s="17">
        <v>366000</v>
      </c>
      <c r="E19" s="17">
        <v>274000</v>
      </c>
      <c r="F19" s="17">
        <f t="shared" si="0"/>
        <v>92000</v>
      </c>
      <c r="G19" s="18" t="s">
        <v>20</v>
      </c>
    </row>
    <row r="20" spans="1:7" ht="38.25" customHeight="1">
      <c r="A20" s="36"/>
      <c r="B20" s="31"/>
      <c r="C20" s="45"/>
      <c r="D20" s="17">
        <v>210000</v>
      </c>
      <c r="E20" s="17">
        <v>223000</v>
      </c>
      <c r="F20" s="17">
        <f t="shared" si="0"/>
        <v>-13000</v>
      </c>
      <c r="G20" s="18" t="s">
        <v>21</v>
      </c>
    </row>
    <row r="21" spans="1:7" ht="38.25" customHeight="1">
      <c r="A21" s="36"/>
      <c r="B21" s="31"/>
      <c r="C21" s="34"/>
      <c r="D21" s="17">
        <v>42000</v>
      </c>
      <c r="E21" s="17">
        <v>0</v>
      </c>
      <c r="F21" s="17">
        <f t="shared" si="0"/>
        <v>42000</v>
      </c>
      <c r="G21" s="18" t="s">
        <v>451</v>
      </c>
    </row>
    <row r="22" spans="1:7" ht="38.25" customHeight="1">
      <c r="A22" s="36"/>
      <c r="B22" s="31"/>
      <c r="C22" s="34"/>
      <c r="D22" s="17">
        <v>720000</v>
      </c>
      <c r="E22" s="17">
        <v>720000</v>
      </c>
      <c r="F22" s="17">
        <f t="shared" si="0"/>
        <v>0</v>
      </c>
      <c r="G22" s="18" t="s">
        <v>22</v>
      </c>
    </row>
    <row r="23" spans="1:7" ht="38.25" customHeight="1">
      <c r="A23" s="36"/>
      <c r="B23" s="31"/>
      <c r="C23" s="39"/>
      <c r="D23" s="17">
        <v>1003000</v>
      </c>
      <c r="E23" s="17">
        <v>855000</v>
      </c>
      <c r="F23" s="17">
        <f t="shared" si="0"/>
        <v>148000</v>
      </c>
      <c r="G23" s="18" t="s">
        <v>78</v>
      </c>
    </row>
    <row r="24" spans="1:7" ht="38.25" customHeight="1">
      <c r="A24" s="36"/>
      <c r="B24" s="31"/>
      <c r="C24" s="10" t="s">
        <v>200</v>
      </c>
      <c r="D24" s="17">
        <f>SUM(D25:D27)</f>
        <v>4464000</v>
      </c>
      <c r="E24" s="17">
        <f>SUM(E25:E27)</f>
        <v>5033000</v>
      </c>
      <c r="F24" s="17">
        <f t="shared" si="0"/>
        <v>-569000</v>
      </c>
      <c r="G24" s="18"/>
    </row>
    <row r="25" spans="1:7" ht="38.25" customHeight="1">
      <c r="A25" s="36"/>
      <c r="B25" s="31"/>
      <c r="C25" s="33"/>
      <c r="D25" s="17">
        <v>4125000</v>
      </c>
      <c r="E25" s="17">
        <v>4650000</v>
      </c>
      <c r="F25" s="17">
        <f t="shared" si="0"/>
        <v>-525000</v>
      </c>
      <c r="G25" s="18" t="s">
        <v>24</v>
      </c>
    </row>
    <row r="26" spans="1:7" ht="38.25" customHeight="1">
      <c r="A26" s="36"/>
      <c r="B26" s="31"/>
      <c r="C26" s="34"/>
      <c r="D26" s="17">
        <v>155000</v>
      </c>
      <c r="E26" s="17">
        <v>162000</v>
      </c>
      <c r="F26" s="17">
        <f t="shared" si="0"/>
        <v>-7000</v>
      </c>
      <c r="G26" s="18" t="s">
        <v>88</v>
      </c>
    </row>
    <row r="27" spans="1:7" ht="38.25" customHeight="1">
      <c r="A27" s="36"/>
      <c r="B27" s="31"/>
      <c r="C27" s="40"/>
      <c r="D27" s="17">
        <v>184000</v>
      </c>
      <c r="E27" s="17">
        <v>221000</v>
      </c>
      <c r="F27" s="17">
        <f t="shared" si="0"/>
        <v>-37000</v>
      </c>
      <c r="G27" s="18" t="s">
        <v>25</v>
      </c>
    </row>
    <row r="28" spans="1:7" ht="38.25" customHeight="1">
      <c r="A28" s="36"/>
      <c r="B28" s="38"/>
      <c r="C28" s="10" t="s">
        <v>227</v>
      </c>
      <c r="D28" s="17">
        <v>2199000</v>
      </c>
      <c r="E28" s="17">
        <v>2566000</v>
      </c>
      <c r="F28" s="17">
        <f t="shared" si="0"/>
        <v>-367000</v>
      </c>
      <c r="G28" s="18" t="s">
        <v>26</v>
      </c>
    </row>
    <row r="29" spans="1:7" ht="38.25" customHeight="1">
      <c r="A29" s="36"/>
      <c r="B29" s="11" t="s">
        <v>27</v>
      </c>
      <c r="C29" s="10"/>
      <c r="D29" s="17">
        <f>SUM(D30,D34:D35,D38)</f>
        <v>617000</v>
      </c>
      <c r="E29" s="17">
        <f>SUM(E30,E34:E35,E38)</f>
        <v>462000</v>
      </c>
      <c r="F29" s="17">
        <f t="shared" si="0"/>
        <v>155000</v>
      </c>
      <c r="G29" s="18"/>
    </row>
    <row r="30" spans="1:7" ht="38.25" customHeight="1">
      <c r="A30" s="36"/>
      <c r="B30" s="30"/>
      <c r="C30" s="10" t="s">
        <v>28</v>
      </c>
      <c r="D30" s="17">
        <f>SUM(D31:D33)</f>
        <v>181000</v>
      </c>
      <c r="E30" s="17">
        <f>SUM(E31:E33)</f>
        <v>181000</v>
      </c>
      <c r="F30" s="17">
        <f t="shared" si="0"/>
        <v>0</v>
      </c>
      <c r="G30" s="18"/>
    </row>
    <row r="31" spans="1:7" ht="38.25" customHeight="1">
      <c r="A31" s="36"/>
      <c r="B31" s="31"/>
      <c r="C31" s="33"/>
      <c r="D31" s="17">
        <v>90000</v>
      </c>
      <c r="E31" s="17">
        <v>90000</v>
      </c>
      <c r="F31" s="17">
        <f t="shared" si="0"/>
        <v>0</v>
      </c>
      <c r="G31" s="18" t="s">
        <v>29</v>
      </c>
    </row>
    <row r="32" spans="1:7" ht="38.25" customHeight="1">
      <c r="A32" s="50"/>
      <c r="B32" s="38"/>
      <c r="C32" s="40"/>
      <c r="D32" s="17">
        <v>90000</v>
      </c>
      <c r="E32" s="17">
        <v>90000</v>
      </c>
      <c r="F32" s="17">
        <f t="shared" si="0"/>
        <v>0</v>
      </c>
      <c r="G32" s="18" t="s">
        <v>30</v>
      </c>
    </row>
    <row r="33" spans="1:7" ht="38.25" customHeight="1">
      <c r="A33" s="36"/>
      <c r="B33" s="31"/>
      <c r="C33" s="39"/>
      <c r="D33" s="43">
        <v>1000</v>
      </c>
      <c r="E33" s="43">
        <v>1000</v>
      </c>
      <c r="F33" s="43">
        <f t="shared" si="0"/>
        <v>0</v>
      </c>
      <c r="G33" s="44" t="s">
        <v>31</v>
      </c>
    </row>
    <row r="34" spans="1:7" ht="38.25" customHeight="1">
      <c r="A34" s="36"/>
      <c r="B34" s="31"/>
      <c r="C34" s="40" t="s">
        <v>32</v>
      </c>
      <c r="D34" s="43">
        <v>34000</v>
      </c>
      <c r="E34" s="43">
        <v>34000</v>
      </c>
      <c r="F34" s="43">
        <f t="shared" si="0"/>
        <v>0</v>
      </c>
      <c r="G34" s="44" t="s">
        <v>33</v>
      </c>
    </row>
    <row r="35" spans="1:7" ht="38.25" customHeight="1">
      <c r="A35" s="36"/>
      <c r="B35" s="31"/>
      <c r="C35" s="40" t="s">
        <v>232</v>
      </c>
      <c r="D35" s="43">
        <f>SUM(D36:D37)</f>
        <v>362000</v>
      </c>
      <c r="E35" s="43">
        <f>SUM(E36:E37)</f>
        <v>202000</v>
      </c>
      <c r="F35" s="43">
        <f t="shared" si="0"/>
        <v>160000</v>
      </c>
      <c r="G35" s="44"/>
    </row>
    <row r="36" spans="1:7" ht="38.25" customHeight="1">
      <c r="A36" s="36"/>
      <c r="B36" s="31"/>
      <c r="C36" s="33"/>
      <c r="D36" s="17">
        <v>360000</v>
      </c>
      <c r="E36" s="17">
        <v>200000</v>
      </c>
      <c r="F36" s="17">
        <f t="shared" si="0"/>
        <v>160000</v>
      </c>
      <c r="G36" s="18" t="s">
        <v>103</v>
      </c>
    </row>
    <row r="37" spans="1:7" ht="38.25" customHeight="1">
      <c r="A37" s="36"/>
      <c r="B37" s="31"/>
      <c r="C37" s="40"/>
      <c r="D37" s="17">
        <v>2000</v>
      </c>
      <c r="E37" s="17">
        <v>2000</v>
      </c>
      <c r="F37" s="17">
        <f t="shared" si="0"/>
        <v>0</v>
      </c>
      <c r="G37" s="18" t="s">
        <v>104</v>
      </c>
    </row>
    <row r="38" spans="1:7" ht="38.25" customHeight="1">
      <c r="A38" s="36"/>
      <c r="B38" s="38"/>
      <c r="C38" s="10" t="s">
        <v>233</v>
      </c>
      <c r="D38" s="17">
        <v>40000</v>
      </c>
      <c r="E38" s="17">
        <v>45000</v>
      </c>
      <c r="F38" s="17">
        <f t="shared" si="0"/>
        <v>-5000</v>
      </c>
      <c r="G38" s="18" t="s">
        <v>110</v>
      </c>
    </row>
    <row r="39" spans="1:7" ht="38.25" customHeight="1">
      <c r="A39" s="36"/>
      <c r="B39" s="11" t="s">
        <v>116</v>
      </c>
      <c r="C39" s="10"/>
      <c r="D39" s="17">
        <f>SUM(D40:D44,D47:D55)</f>
        <v>5887000</v>
      </c>
      <c r="E39" s="17">
        <f>SUM(E40:E44,E47:E55)</f>
        <v>5118000</v>
      </c>
      <c r="F39" s="17">
        <f t="shared" si="0"/>
        <v>769000</v>
      </c>
      <c r="G39" s="18"/>
    </row>
    <row r="40" spans="1:7" ht="38.25" customHeight="1">
      <c r="A40" s="36"/>
      <c r="B40" s="30"/>
      <c r="C40" s="10" t="s">
        <v>117</v>
      </c>
      <c r="D40" s="17">
        <v>1000</v>
      </c>
      <c r="E40" s="17">
        <v>1000</v>
      </c>
      <c r="F40" s="17">
        <f t="shared" si="0"/>
        <v>0</v>
      </c>
      <c r="G40" s="18" t="s">
        <v>120</v>
      </c>
    </row>
    <row r="41" spans="1:7" ht="38.25" customHeight="1">
      <c r="A41" s="36"/>
      <c r="B41" s="31"/>
      <c r="C41" s="10" t="s">
        <v>280</v>
      </c>
      <c r="D41" s="17">
        <v>800000</v>
      </c>
      <c r="E41" s="17">
        <v>800000</v>
      </c>
      <c r="F41" s="17">
        <f t="shared" si="0"/>
        <v>0</v>
      </c>
      <c r="G41" s="18" t="s">
        <v>95</v>
      </c>
    </row>
    <row r="42" spans="1:7" ht="38.25" customHeight="1">
      <c r="A42" s="36"/>
      <c r="B42" s="31"/>
      <c r="C42" s="10" t="s">
        <v>369</v>
      </c>
      <c r="D42" s="17">
        <v>1000</v>
      </c>
      <c r="E42" s="17">
        <v>1000</v>
      </c>
      <c r="F42" s="17">
        <f t="shared" si="0"/>
        <v>0</v>
      </c>
      <c r="G42" s="18" t="s">
        <v>122</v>
      </c>
    </row>
    <row r="43" spans="1:7" ht="38.25" customHeight="1">
      <c r="A43" s="36"/>
      <c r="B43" s="31"/>
      <c r="C43" s="10" t="s">
        <v>217</v>
      </c>
      <c r="D43" s="17">
        <v>8000</v>
      </c>
      <c r="E43" s="17">
        <v>8000</v>
      </c>
      <c r="F43" s="17">
        <f t="shared" si="0"/>
        <v>0</v>
      </c>
      <c r="G43" s="18" t="s">
        <v>98</v>
      </c>
    </row>
    <row r="44" spans="1:7" ht="38.25" customHeight="1">
      <c r="A44" s="36"/>
      <c r="B44" s="31"/>
      <c r="C44" s="10" t="s">
        <v>305</v>
      </c>
      <c r="D44" s="17">
        <f>SUM(D45:D46)</f>
        <v>961000</v>
      </c>
      <c r="E44" s="17">
        <v>854000</v>
      </c>
      <c r="F44" s="17">
        <f t="shared" si="0"/>
        <v>107000</v>
      </c>
      <c r="G44" s="18"/>
    </row>
    <row r="45" spans="1:7" ht="38.25" customHeight="1">
      <c r="A45" s="36"/>
      <c r="B45" s="31"/>
      <c r="C45" s="42"/>
      <c r="D45" s="17">
        <v>960000</v>
      </c>
      <c r="E45" s="17">
        <v>853000</v>
      </c>
      <c r="F45" s="17">
        <f t="shared" si="0"/>
        <v>107000</v>
      </c>
      <c r="G45" s="18" t="s">
        <v>100</v>
      </c>
    </row>
    <row r="46" spans="1:7" ht="38.25" customHeight="1">
      <c r="A46" s="36"/>
      <c r="B46" s="31"/>
      <c r="C46" s="39"/>
      <c r="D46" s="17">
        <v>1000</v>
      </c>
      <c r="E46" s="17">
        <v>1000</v>
      </c>
      <c r="F46" s="17">
        <f t="shared" si="0"/>
        <v>0</v>
      </c>
      <c r="G46" s="18" t="s">
        <v>124</v>
      </c>
    </row>
    <row r="47" spans="1:7" ht="38.25" customHeight="1">
      <c r="A47" s="36"/>
      <c r="B47" s="31"/>
      <c r="C47" s="10" t="s">
        <v>306</v>
      </c>
      <c r="D47" s="17">
        <v>450000</v>
      </c>
      <c r="E47" s="17">
        <v>500000</v>
      </c>
      <c r="F47" s="17">
        <f t="shared" si="0"/>
        <v>-50000</v>
      </c>
      <c r="G47" s="18" t="s">
        <v>125</v>
      </c>
    </row>
    <row r="48" spans="1:7" ht="38.25" customHeight="1">
      <c r="A48" s="36"/>
      <c r="B48" s="31"/>
      <c r="C48" s="10" t="s">
        <v>307</v>
      </c>
      <c r="D48" s="17">
        <v>630000</v>
      </c>
      <c r="E48" s="17">
        <v>630000</v>
      </c>
      <c r="F48" s="17">
        <f t="shared" si="0"/>
        <v>0</v>
      </c>
      <c r="G48" s="18" t="s">
        <v>127</v>
      </c>
    </row>
    <row r="49" spans="1:7" ht="38.25" customHeight="1">
      <c r="A49" s="36"/>
      <c r="B49" s="31"/>
      <c r="C49" s="10" t="s">
        <v>308</v>
      </c>
      <c r="D49" s="17">
        <v>400000</v>
      </c>
      <c r="E49" s="17">
        <v>340000</v>
      </c>
      <c r="F49" s="17">
        <f t="shared" si="0"/>
        <v>60000</v>
      </c>
      <c r="G49" s="18" t="s">
        <v>130</v>
      </c>
    </row>
    <row r="50" spans="1:7" ht="38.25" customHeight="1">
      <c r="A50" s="36"/>
      <c r="B50" s="31"/>
      <c r="C50" s="10" t="s">
        <v>105</v>
      </c>
      <c r="D50" s="17">
        <v>1000</v>
      </c>
      <c r="E50" s="17">
        <v>2000</v>
      </c>
      <c r="F50" s="17">
        <f t="shared" si="0"/>
        <v>-1000</v>
      </c>
      <c r="G50" s="18" t="s">
        <v>106</v>
      </c>
    </row>
    <row r="51" spans="1:7" ht="38.25" customHeight="1">
      <c r="A51" s="36"/>
      <c r="B51" s="31"/>
      <c r="C51" s="10" t="s">
        <v>309</v>
      </c>
      <c r="D51" s="17">
        <v>524000</v>
      </c>
      <c r="E51" s="17">
        <v>346000</v>
      </c>
      <c r="F51" s="17">
        <f t="shared" si="0"/>
        <v>178000</v>
      </c>
      <c r="G51" s="18" t="s">
        <v>635</v>
      </c>
    </row>
    <row r="52" spans="1:7" ht="38.25" customHeight="1">
      <c r="A52" s="36"/>
      <c r="B52" s="31"/>
      <c r="C52" s="10" t="s">
        <v>310</v>
      </c>
      <c r="D52" s="17">
        <v>300000</v>
      </c>
      <c r="E52" s="17">
        <v>300000</v>
      </c>
      <c r="F52" s="17">
        <f t="shared" si="0"/>
        <v>0</v>
      </c>
      <c r="G52" s="18" t="s">
        <v>144</v>
      </c>
    </row>
    <row r="53" spans="1:7" ht="38.25" customHeight="1">
      <c r="A53" s="36"/>
      <c r="B53" s="31"/>
      <c r="C53" s="10" t="s">
        <v>311</v>
      </c>
      <c r="D53" s="17">
        <v>1809000</v>
      </c>
      <c r="E53" s="17">
        <v>1334000</v>
      </c>
      <c r="F53" s="17">
        <f t="shared" si="0"/>
        <v>475000</v>
      </c>
      <c r="G53" s="18" t="s">
        <v>636</v>
      </c>
    </row>
    <row r="54" spans="1:7" ht="38.25" customHeight="1">
      <c r="A54" s="36"/>
      <c r="B54" s="31"/>
      <c r="C54" s="10" t="s">
        <v>312</v>
      </c>
      <c r="D54" s="17">
        <v>1000</v>
      </c>
      <c r="E54" s="17">
        <v>1000</v>
      </c>
      <c r="F54" s="17">
        <f t="shared" si="0"/>
        <v>0</v>
      </c>
      <c r="G54" s="18" t="s">
        <v>149</v>
      </c>
    </row>
    <row r="55" spans="1:7" ht="38.25" customHeight="1">
      <c r="A55" s="36"/>
      <c r="B55" s="38"/>
      <c r="C55" s="10" t="s">
        <v>313</v>
      </c>
      <c r="D55" s="17">
        <v>1000</v>
      </c>
      <c r="E55" s="17">
        <v>1000</v>
      </c>
      <c r="F55" s="17">
        <f t="shared" si="0"/>
        <v>0</v>
      </c>
      <c r="G55" s="18" t="s">
        <v>152</v>
      </c>
    </row>
    <row r="56" spans="1:7" ht="38.25" customHeight="1">
      <c r="A56" s="36"/>
      <c r="B56" s="11" t="s">
        <v>206</v>
      </c>
      <c r="C56" s="10"/>
      <c r="D56" s="17">
        <f>SUM(D57)</f>
        <v>50000</v>
      </c>
      <c r="E56" s="17">
        <f>SUM(E57)</f>
        <v>50000</v>
      </c>
      <c r="F56" s="17">
        <f t="shared" si="0"/>
        <v>0</v>
      </c>
      <c r="G56" s="18"/>
    </row>
    <row r="57" spans="1:7" ht="38.25" customHeight="1">
      <c r="A57" s="50"/>
      <c r="B57" s="11"/>
      <c r="C57" s="10" t="s">
        <v>161</v>
      </c>
      <c r="D57" s="17">
        <v>50000</v>
      </c>
      <c r="E57" s="17">
        <v>50000</v>
      </c>
      <c r="F57" s="17">
        <f t="shared" si="0"/>
        <v>0</v>
      </c>
      <c r="G57" s="18" t="s">
        <v>162</v>
      </c>
    </row>
    <row r="58" spans="1:7" ht="38.25" customHeight="1">
      <c r="A58" s="36"/>
      <c r="B58" s="38" t="s">
        <v>314</v>
      </c>
      <c r="C58" s="40"/>
      <c r="D58" s="43">
        <f>SUM(D59)</f>
        <v>1000</v>
      </c>
      <c r="E58" s="43">
        <f>SUM(E59)</f>
        <v>1000</v>
      </c>
      <c r="F58" s="43">
        <f t="shared" si="0"/>
        <v>0</v>
      </c>
      <c r="G58" s="44"/>
    </row>
    <row r="59" spans="1:7" ht="38.25" customHeight="1">
      <c r="A59" s="48"/>
      <c r="B59" s="38"/>
      <c r="C59" s="40" t="s">
        <v>176</v>
      </c>
      <c r="D59" s="43">
        <v>1000</v>
      </c>
      <c r="E59" s="43">
        <v>1000</v>
      </c>
      <c r="F59" s="43">
        <f t="shared" si="0"/>
        <v>0</v>
      </c>
      <c r="G59" s="44" t="s">
        <v>177</v>
      </c>
    </row>
    <row r="60" spans="1:7" ht="38.25" customHeight="1">
      <c r="A60" s="36"/>
      <c r="B60" s="38" t="s">
        <v>315</v>
      </c>
      <c r="C60" s="40"/>
      <c r="D60" s="43">
        <f>SUM(D61)</f>
        <v>1000</v>
      </c>
      <c r="E60" s="43">
        <f>SUM(E61)</f>
        <v>1000</v>
      </c>
      <c r="F60" s="43">
        <f t="shared" si="0"/>
        <v>0</v>
      </c>
      <c r="G60" s="44"/>
    </row>
    <row r="61" spans="1:7" ht="38.25" customHeight="1">
      <c r="A61" s="36"/>
      <c r="B61" s="30"/>
      <c r="C61" s="10" t="s">
        <v>184</v>
      </c>
      <c r="D61" s="17">
        <v>1000</v>
      </c>
      <c r="E61" s="17">
        <v>1000</v>
      </c>
      <c r="F61" s="17">
        <f t="shared" si="0"/>
        <v>0</v>
      </c>
      <c r="G61" s="18" t="s">
        <v>185</v>
      </c>
    </row>
    <row r="62" spans="1:7" ht="38.25" customHeight="1">
      <c r="A62" s="36"/>
      <c r="B62" s="31"/>
      <c r="C62" s="33"/>
      <c r="D62" s="24"/>
      <c r="E62" s="24"/>
      <c r="F62" s="24"/>
      <c r="G62" s="25"/>
    </row>
    <row r="63" spans="1:7" ht="38.25" customHeight="1">
      <c r="A63" s="36"/>
      <c r="B63" s="31"/>
      <c r="C63" s="34"/>
      <c r="D63" s="26"/>
      <c r="E63" s="26"/>
      <c r="F63" s="26"/>
      <c r="G63" s="27"/>
    </row>
    <row r="64" spans="1:7" ht="38.25" customHeight="1">
      <c r="A64" s="36"/>
      <c r="B64" s="31"/>
      <c r="C64" s="34"/>
      <c r="D64" s="26"/>
      <c r="E64" s="26"/>
      <c r="F64" s="26"/>
      <c r="G64" s="27"/>
    </row>
    <row r="65" spans="1:7" ht="38.25" customHeight="1">
      <c r="A65" s="36"/>
      <c r="B65" s="31"/>
      <c r="C65" s="45"/>
      <c r="D65" s="26"/>
      <c r="E65" s="26"/>
      <c r="F65" s="26"/>
      <c r="G65" s="27"/>
    </row>
    <row r="66" spans="1:7" ht="38.25" customHeight="1">
      <c r="A66" s="36"/>
      <c r="B66" s="31"/>
      <c r="C66" s="45"/>
      <c r="D66" s="26"/>
      <c r="E66" s="26"/>
      <c r="F66" s="26"/>
      <c r="G66" s="27"/>
    </row>
    <row r="67" spans="1:7" ht="38.25" customHeight="1">
      <c r="A67" s="36"/>
      <c r="B67" s="31"/>
      <c r="C67" s="34"/>
      <c r="D67" s="26"/>
      <c r="E67" s="26"/>
      <c r="F67" s="26"/>
      <c r="G67" s="27"/>
    </row>
    <row r="68" spans="1:7" ht="38.25" customHeight="1">
      <c r="A68" s="36"/>
      <c r="B68" s="31"/>
      <c r="C68" s="34"/>
      <c r="D68" s="26"/>
      <c r="E68" s="26"/>
      <c r="F68" s="26"/>
      <c r="G68" s="27"/>
    </row>
    <row r="69" spans="1:7" ht="38.25" customHeight="1">
      <c r="A69" s="36"/>
      <c r="B69" s="31"/>
      <c r="C69" s="45"/>
      <c r="D69" s="26"/>
      <c r="E69" s="26"/>
      <c r="F69" s="26"/>
      <c r="G69" s="27"/>
    </row>
    <row r="70" spans="1:7" ht="38.25" customHeight="1">
      <c r="A70" s="36"/>
      <c r="B70" s="31"/>
      <c r="C70" s="45"/>
      <c r="D70" s="26"/>
      <c r="E70" s="26"/>
      <c r="F70" s="26"/>
      <c r="G70" s="27"/>
    </row>
    <row r="71" spans="1:7" ht="38.25" customHeight="1">
      <c r="A71" s="36"/>
      <c r="B71" s="31"/>
      <c r="C71" s="45"/>
      <c r="D71" s="26"/>
      <c r="E71" s="26"/>
      <c r="F71" s="26"/>
      <c r="G71" s="27"/>
    </row>
    <row r="72" spans="1:7" ht="38.25" customHeight="1">
      <c r="A72" s="36"/>
      <c r="B72" s="31"/>
      <c r="C72" s="34"/>
      <c r="D72" s="26"/>
      <c r="E72" s="26"/>
      <c r="F72" s="26"/>
      <c r="G72" s="27"/>
    </row>
    <row r="73" spans="1:7" ht="38.25" customHeight="1">
      <c r="A73" s="36"/>
      <c r="B73" s="31"/>
      <c r="C73" s="34"/>
      <c r="D73" s="26"/>
      <c r="E73" s="26"/>
      <c r="F73" s="26"/>
      <c r="G73" s="27"/>
    </row>
    <row r="74" spans="1:7" ht="38.25" customHeight="1">
      <c r="A74" s="36"/>
      <c r="B74" s="31"/>
      <c r="C74" s="34"/>
      <c r="D74" s="26"/>
      <c r="E74" s="26"/>
      <c r="F74" s="26"/>
      <c r="G74" s="27"/>
    </row>
    <row r="75" spans="1:7" ht="38.25" customHeight="1">
      <c r="A75" s="36"/>
      <c r="B75" s="31"/>
      <c r="C75" s="34"/>
      <c r="D75" s="26"/>
      <c r="E75" s="26"/>
      <c r="F75" s="26"/>
      <c r="G75" s="27"/>
    </row>
    <row r="76" spans="1:7" ht="38.25" customHeight="1">
      <c r="A76" s="36"/>
      <c r="B76" s="31"/>
      <c r="C76" s="34"/>
      <c r="D76" s="26"/>
      <c r="E76" s="26"/>
      <c r="F76" s="26"/>
      <c r="G76" s="27"/>
    </row>
    <row r="77" spans="1:7" ht="38.25" customHeight="1">
      <c r="A77" s="36"/>
      <c r="B77" s="31"/>
      <c r="C77" s="34"/>
      <c r="D77" s="26"/>
      <c r="E77" s="26"/>
      <c r="F77" s="26"/>
      <c r="G77" s="27"/>
    </row>
    <row r="78" spans="1:7" ht="38.25" customHeight="1">
      <c r="A78" s="36"/>
      <c r="B78" s="31"/>
      <c r="C78" s="34"/>
      <c r="D78" s="26"/>
      <c r="E78" s="26"/>
      <c r="F78" s="26"/>
      <c r="G78" s="27"/>
    </row>
    <row r="79" spans="1:7" ht="38.25" customHeight="1">
      <c r="A79" s="36"/>
      <c r="B79" s="31"/>
      <c r="C79" s="34"/>
      <c r="D79" s="26"/>
      <c r="E79" s="26"/>
      <c r="F79" s="26"/>
      <c r="G79" s="27"/>
    </row>
    <row r="80" spans="1:7" ht="38.25" customHeight="1">
      <c r="A80" s="36"/>
      <c r="B80" s="31"/>
      <c r="C80" s="34"/>
      <c r="D80" s="26"/>
      <c r="E80" s="26"/>
      <c r="F80" s="26"/>
      <c r="G80" s="27"/>
    </row>
    <row r="81" spans="1:7" ht="38.25" customHeight="1">
      <c r="A81" s="36"/>
      <c r="B81" s="31"/>
      <c r="C81" s="34"/>
      <c r="D81" s="26"/>
      <c r="E81" s="26"/>
      <c r="F81" s="26"/>
      <c r="G81" s="27"/>
    </row>
    <row r="82" spans="1:7" ht="38.25" customHeight="1" thickBot="1">
      <c r="A82" s="37"/>
      <c r="B82" s="32"/>
      <c r="C82" s="35"/>
      <c r="D82" s="28"/>
      <c r="E82" s="28"/>
      <c r="F82" s="28"/>
      <c r="G82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14" sqref="H14:K14"/>
      <selection pane="bottomLeft" activeCell="A3" sqref="A3:H3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316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317</v>
      </c>
      <c r="B8" s="13"/>
      <c r="C8" s="14"/>
      <c r="D8" s="15">
        <f>SUM(D9,D13)</f>
        <v>12402000</v>
      </c>
      <c r="E8" s="15">
        <f>SUM(E9,E13)</f>
        <v>12567000</v>
      </c>
      <c r="F8" s="15">
        <f aca="true" t="shared" si="0" ref="F8:F14">SUM(D8-E8)</f>
        <v>-165000</v>
      </c>
      <c r="G8" s="16"/>
    </row>
    <row r="9" spans="1:7" ht="38.25" customHeight="1">
      <c r="A9" s="41"/>
      <c r="B9" s="11" t="s">
        <v>297</v>
      </c>
      <c r="C9" s="10"/>
      <c r="D9" s="17">
        <f>SUM(D10)</f>
        <v>12401000</v>
      </c>
      <c r="E9" s="17">
        <f>SUM(E10)</f>
        <v>12566000</v>
      </c>
      <c r="F9" s="17">
        <f t="shared" si="0"/>
        <v>-165000</v>
      </c>
      <c r="G9" s="18"/>
    </row>
    <row r="10" spans="1:7" ht="38.25" customHeight="1">
      <c r="A10" s="36"/>
      <c r="B10" s="30"/>
      <c r="C10" s="10" t="s">
        <v>318</v>
      </c>
      <c r="D10" s="17">
        <f>SUM(D11:D12)</f>
        <v>12401000</v>
      </c>
      <c r="E10" s="17">
        <f>SUM(E11:E12)</f>
        <v>12566000</v>
      </c>
      <c r="F10" s="17">
        <f>SUM(D10-E10)</f>
        <v>-165000</v>
      </c>
      <c r="G10" s="18"/>
    </row>
    <row r="11" spans="1:7" ht="38.25" customHeight="1">
      <c r="A11" s="36"/>
      <c r="B11" s="31"/>
      <c r="C11" s="33"/>
      <c r="D11" s="17">
        <v>12400000</v>
      </c>
      <c r="E11" s="17">
        <v>12536000</v>
      </c>
      <c r="F11" s="17">
        <f t="shared" si="0"/>
        <v>-136000</v>
      </c>
      <c r="G11" s="18" t="s">
        <v>66</v>
      </c>
    </row>
    <row r="12" spans="1:7" ht="38.25" customHeight="1">
      <c r="A12" s="36"/>
      <c r="B12" s="38"/>
      <c r="C12" s="40"/>
      <c r="D12" s="17">
        <v>1000</v>
      </c>
      <c r="E12" s="17">
        <v>30000</v>
      </c>
      <c r="F12" s="17">
        <f t="shared" si="0"/>
        <v>-29000</v>
      </c>
      <c r="G12" s="18" t="s">
        <v>67</v>
      </c>
    </row>
    <row r="13" spans="1:7" ht="38.25" customHeight="1">
      <c r="A13" s="36"/>
      <c r="B13" s="11" t="s">
        <v>304</v>
      </c>
      <c r="C13" s="10"/>
      <c r="D13" s="17">
        <f>SUM(D14)</f>
        <v>1000</v>
      </c>
      <c r="E13" s="17">
        <f>SUM(E14)</f>
        <v>1000</v>
      </c>
      <c r="F13" s="17">
        <f t="shared" si="0"/>
        <v>0</v>
      </c>
      <c r="G13" s="18"/>
    </row>
    <row r="14" spans="1:7" ht="38.25" customHeight="1">
      <c r="A14" s="36"/>
      <c r="B14" s="30"/>
      <c r="C14" s="10" t="s">
        <v>75</v>
      </c>
      <c r="D14" s="17">
        <v>1000</v>
      </c>
      <c r="E14" s="17">
        <v>1000</v>
      </c>
      <c r="F14" s="17">
        <f t="shared" si="0"/>
        <v>0</v>
      </c>
      <c r="G14" s="18" t="s">
        <v>76</v>
      </c>
    </row>
    <row r="15" spans="1:7" ht="38.25" customHeight="1">
      <c r="A15" s="36"/>
      <c r="B15" s="31"/>
      <c r="C15" s="33"/>
      <c r="D15" s="24"/>
      <c r="E15" s="24"/>
      <c r="F15" s="24"/>
      <c r="G15" s="25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6:C6"/>
    <mergeCell ref="D6:D7"/>
    <mergeCell ref="E6:E7"/>
    <mergeCell ref="F6:F7"/>
    <mergeCell ref="A4:B4"/>
    <mergeCell ref="A5:B5"/>
    <mergeCell ref="D5:F5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14" sqref="H14:K14"/>
      <selection pane="bottomLeft" activeCell="A53" sqref="A53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87</v>
      </c>
      <c r="D5" s="184" t="s">
        <v>319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317</v>
      </c>
      <c r="B8" s="13"/>
      <c r="C8" s="14"/>
      <c r="D8" s="15">
        <f>SUM(D9,D24,D34,D44,D46)</f>
        <v>12402000</v>
      </c>
      <c r="E8" s="15">
        <f>SUM(E9,E24,E34,E44,E46)</f>
        <v>12568000</v>
      </c>
      <c r="F8" s="15">
        <f>SUM(D8-E8)</f>
        <v>-166000</v>
      </c>
      <c r="G8" s="16"/>
    </row>
    <row r="9" spans="1:7" ht="38.25" customHeight="1">
      <c r="A9" s="41"/>
      <c r="B9" s="11" t="s">
        <v>11</v>
      </c>
      <c r="C9" s="10"/>
      <c r="D9" s="17">
        <f>SUM(D10:D11,D19,D23)</f>
        <v>11648000</v>
      </c>
      <c r="E9" s="17">
        <f>SUM(E10:E11,E19,E23)</f>
        <v>11948000</v>
      </c>
      <c r="F9" s="17">
        <f>SUM(D9-E9)</f>
        <v>-300000</v>
      </c>
      <c r="G9" s="18"/>
    </row>
    <row r="10" spans="1:7" ht="38.25" customHeight="1">
      <c r="A10" s="36"/>
      <c r="B10" s="30"/>
      <c r="C10" s="10" t="s">
        <v>223</v>
      </c>
      <c r="D10" s="17">
        <v>6351000</v>
      </c>
      <c r="E10" s="17">
        <v>6056000</v>
      </c>
      <c r="F10" s="17">
        <f aca="true" t="shared" si="0" ref="F10:F47">SUM(D10-E10)</f>
        <v>295000</v>
      </c>
      <c r="G10" s="18" t="s">
        <v>82</v>
      </c>
    </row>
    <row r="11" spans="1:7" ht="38.25" customHeight="1">
      <c r="A11" s="36"/>
      <c r="B11" s="31"/>
      <c r="C11" s="10" t="s">
        <v>199</v>
      </c>
      <c r="D11" s="17">
        <f>SUM(D12:D18)</f>
        <v>2836000</v>
      </c>
      <c r="E11" s="17">
        <f>SUM(E12:E18)</f>
        <v>3525000</v>
      </c>
      <c r="F11" s="17">
        <f t="shared" si="0"/>
        <v>-689000</v>
      </c>
      <c r="G11" s="18"/>
    </row>
    <row r="12" spans="1:7" ht="38.25" customHeight="1">
      <c r="A12" s="36"/>
      <c r="B12" s="31"/>
      <c r="C12" s="42"/>
      <c r="D12" s="17">
        <v>0</v>
      </c>
      <c r="E12" s="17">
        <v>132000</v>
      </c>
      <c r="F12" s="17">
        <f t="shared" si="0"/>
        <v>-132000</v>
      </c>
      <c r="G12" s="18" t="s">
        <v>450</v>
      </c>
    </row>
    <row r="13" spans="1:7" ht="38.25" customHeight="1">
      <c r="A13" s="36"/>
      <c r="B13" s="31"/>
      <c r="C13" s="34"/>
      <c r="D13" s="17">
        <v>1349000</v>
      </c>
      <c r="E13" s="17">
        <v>1315000</v>
      </c>
      <c r="F13" s="17">
        <f t="shared" si="0"/>
        <v>34000</v>
      </c>
      <c r="G13" s="18" t="s">
        <v>18</v>
      </c>
    </row>
    <row r="14" spans="1:7" ht="38.25" customHeight="1">
      <c r="A14" s="36"/>
      <c r="B14" s="31"/>
      <c r="C14" s="34"/>
      <c r="D14" s="17">
        <v>900000</v>
      </c>
      <c r="E14" s="17">
        <v>876000</v>
      </c>
      <c r="F14" s="17">
        <f t="shared" si="0"/>
        <v>24000</v>
      </c>
      <c r="G14" s="18" t="s">
        <v>19</v>
      </c>
    </row>
    <row r="15" spans="1:7" ht="38.25" customHeight="1">
      <c r="A15" s="36"/>
      <c r="B15" s="31"/>
      <c r="C15" s="45"/>
      <c r="D15" s="17">
        <v>401000</v>
      </c>
      <c r="E15" s="17">
        <v>504000</v>
      </c>
      <c r="F15" s="17">
        <f t="shared" si="0"/>
        <v>-103000</v>
      </c>
      <c r="G15" s="18" t="s">
        <v>21</v>
      </c>
    </row>
    <row r="16" spans="1:7" ht="38.25" customHeight="1">
      <c r="A16" s="36"/>
      <c r="B16" s="31"/>
      <c r="C16" s="45"/>
      <c r="D16" s="17">
        <v>46000</v>
      </c>
      <c r="E16" s="17">
        <v>568000</v>
      </c>
      <c r="F16" s="17">
        <f t="shared" si="0"/>
        <v>-522000</v>
      </c>
      <c r="G16" s="18" t="s">
        <v>343</v>
      </c>
    </row>
    <row r="17" spans="1:7" ht="38.25" customHeight="1">
      <c r="A17" s="36"/>
      <c r="B17" s="31"/>
      <c r="C17" s="34"/>
      <c r="D17" s="17">
        <v>110000</v>
      </c>
      <c r="E17" s="17">
        <v>100000</v>
      </c>
      <c r="F17" s="17">
        <f t="shared" si="0"/>
        <v>10000</v>
      </c>
      <c r="G17" s="18" t="s">
        <v>541</v>
      </c>
    </row>
    <row r="18" spans="1:7" ht="38.25" customHeight="1">
      <c r="A18" s="36"/>
      <c r="B18" s="31"/>
      <c r="C18" s="40"/>
      <c r="D18" s="17">
        <v>30000</v>
      </c>
      <c r="E18" s="17">
        <v>30000</v>
      </c>
      <c r="F18" s="17">
        <f t="shared" si="0"/>
        <v>0</v>
      </c>
      <c r="G18" s="18" t="s">
        <v>451</v>
      </c>
    </row>
    <row r="19" spans="1:7" ht="38.25" customHeight="1">
      <c r="A19" s="36"/>
      <c r="B19" s="31"/>
      <c r="C19" s="10" t="s">
        <v>200</v>
      </c>
      <c r="D19" s="17">
        <f>SUM(D20:D22)</f>
        <v>1591000</v>
      </c>
      <c r="E19" s="17">
        <f>SUM(E20:E22)</f>
        <v>1537000</v>
      </c>
      <c r="F19" s="17">
        <f t="shared" si="0"/>
        <v>54000</v>
      </c>
      <c r="G19" s="18"/>
    </row>
    <row r="20" spans="1:7" ht="38.25" customHeight="1">
      <c r="A20" s="36"/>
      <c r="B20" s="31"/>
      <c r="C20" s="33"/>
      <c r="D20" s="17">
        <v>1402000</v>
      </c>
      <c r="E20" s="17">
        <v>1460000</v>
      </c>
      <c r="F20" s="17">
        <f t="shared" si="0"/>
        <v>-58000</v>
      </c>
      <c r="G20" s="18" t="s">
        <v>24</v>
      </c>
    </row>
    <row r="21" spans="1:7" ht="38.25" customHeight="1">
      <c r="A21" s="36"/>
      <c r="B21" s="31"/>
      <c r="C21" s="34"/>
      <c r="D21" s="17">
        <v>55000</v>
      </c>
      <c r="E21" s="17">
        <v>57000</v>
      </c>
      <c r="F21" s="17">
        <f t="shared" si="0"/>
        <v>-2000</v>
      </c>
      <c r="G21" s="18" t="s">
        <v>88</v>
      </c>
    </row>
    <row r="22" spans="1:7" ht="38.25" customHeight="1">
      <c r="A22" s="36"/>
      <c r="B22" s="31"/>
      <c r="C22" s="40"/>
      <c r="D22" s="17">
        <v>134000</v>
      </c>
      <c r="E22" s="17">
        <v>20000</v>
      </c>
      <c r="F22" s="17">
        <f t="shared" si="0"/>
        <v>114000</v>
      </c>
      <c r="G22" s="18" t="s">
        <v>25</v>
      </c>
    </row>
    <row r="23" spans="1:7" ht="38.25" customHeight="1">
      <c r="A23" s="36"/>
      <c r="B23" s="38"/>
      <c r="C23" s="19" t="s">
        <v>227</v>
      </c>
      <c r="D23" s="17">
        <v>870000</v>
      </c>
      <c r="E23" s="17">
        <v>830000</v>
      </c>
      <c r="F23" s="17">
        <f t="shared" si="0"/>
        <v>40000</v>
      </c>
      <c r="G23" s="18" t="s">
        <v>26</v>
      </c>
    </row>
    <row r="24" spans="1:7" ht="38.25" customHeight="1">
      <c r="A24" s="36"/>
      <c r="B24" s="11" t="s">
        <v>27</v>
      </c>
      <c r="C24" s="19"/>
      <c r="D24" s="17">
        <f>SUM(D25,D26,D27,D30,D33)</f>
        <v>355000</v>
      </c>
      <c r="E24" s="17">
        <f>SUM(E25,E26,E27,E30,E33)</f>
        <v>347000</v>
      </c>
      <c r="F24" s="17">
        <f t="shared" si="0"/>
        <v>8000</v>
      </c>
      <c r="G24" s="18"/>
    </row>
    <row r="25" spans="1:7" ht="38.25" customHeight="1">
      <c r="A25" s="36"/>
      <c r="B25" s="30"/>
      <c r="C25" s="10" t="s">
        <v>225</v>
      </c>
      <c r="D25" s="17">
        <v>34000</v>
      </c>
      <c r="E25" s="17">
        <v>34000</v>
      </c>
      <c r="F25" s="17">
        <f aca="true" t="shared" si="1" ref="F25:F33">SUM(D25-E25)</f>
        <v>0</v>
      </c>
      <c r="G25" s="18" t="s">
        <v>33</v>
      </c>
    </row>
    <row r="26" spans="1:7" ht="38.25" customHeight="1">
      <c r="A26" s="36"/>
      <c r="B26" s="49"/>
      <c r="C26" s="10" t="s">
        <v>226</v>
      </c>
      <c r="D26" s="17">
        <v>90000</v>
      </c>
      <c r="E26" s="17">
        <v>180000</v>
      </c>
      <c r="F26" s="17">
        <f t="shared" si="1"/>
        <v>-90000</v>
      </c>
      <c r="G26" s="18" t="s">
        <v>95</v>
      </c>
    </row>
    <row r="27" spans="1:7" ht="38.25" customHeight="1">
      <c r="A27" s="36"/>
      <c r="B27" s="31"/>
      <c r="C27" s="10" t="s">
        <v>232</v>
      </c>
      <c r="D27" s="17">
        <f>SUM(D28:D29)</f>
        <v>74000</v>
      </c>
      <c r="E27" s="17">
        <f>SUM(E28:E29)</f>
        <v>129000</v>
      </c>
      <c r="F27" s="17">
        <f t="shared" si="1"/>
        <v>-55000</v>
      </c>
      <c r="G27" s="18"/>
    </row>
    <row r="28" spans="1:7" ht="38.25" customHeight="1">
      <c r="A28" s="36"/>
      <c r="B28" s="31"/>
      <c r="C28" s="33"/>
      <c r="D28" s="17">
        <v>72000</v>
      </c>
      <c r="E28" s="17">
        <v>127000</v>
      </c>
      <c r="F28" s="17">
        <f t="shared" si="1"/>
        <v>-55000</v>
      </c>
      <c r="G28" s="18" t="s">
        <v>103</v>
      </c>
    </row>
    <row r="29" spans="1:7" ht="38.25" customHeight="1">
      <c r="A29" s="36"/>
      <c r="B29" s="31"/>
      <c r="C29" s="40"/>
      <c r="D29" s="17">
        <v>2000</v>
      </c>
      <c r="E29" s="17">
        <v>2000</v>
      </c>
      <c r="F29" s="17">
        <f t="shared" si="1"/>
        <v>0</v>
      </c>
      <c r="G29" s="18" t="s">
        <v>104</v>
      </c>
    </row>
    <row r="30" spans="1:7" ht="38.25" customHeight="1">
      <c r="A30" s="36"/>
      <c r="B30" s="31"/>
      <c r="C30" s="10" t="s">
        <v>233</v>
      </c>
      <c r="D30" s="17">
        <f>D31+D32</f>
        <v>156000</v>
      </c>
      <c r="E30" s="17">
        <v>3000</v>
      </c>
      <c r="F30" s="17">
        <f t="shared" si="1"/>
        <v>153000</v>
      </c>
      <c r="G30" s="18" t="s">
        <v>109</v>
      </c>
    </row>
    <row r="31" spans="1:7" ht="38.25" customHeight="1">
      <c r="A31" s="36"/>
      <c r="B31" s="31"/>
      <c r="C31" s="191"/>
      <c r="D31" s="17">
        <v>16000</v>
      </c>
      <c r="E31" s="17">
        <v>2000</v>
      </c>
      <c r="F31" s="17">
        <f>SUM(D31-E31)</f>
        <v>14000</v>
      </c>
      <c r="G31" s="18" t="s">
        <v>637</v>
      </c>
    </row>
    <row r="32" spans="1:7" ht="38.25" customHeight="1">
      <c r="A32" s="50"/>
      <c r="B32" s="38"/>
      <c r="C32" s="192"/>
      <c r="D32" s="17">
        <v>140000</v>
      </c>
      <c r="E32" s="17">
        <v>1000</v>
      </c>
      <c r="F32" s="17">
        <f>SUM(D32-E32)</f>
        <v>139000</v>
      </c>
      <c r="G32" s="18" t="s">
        <v>638</v>
      </c>
    </row>
    <row r="33" spans="1:7" ht="38.25" customHeight="1">
      <c r="A33" s="36"/>
      <c r="B33" s="31"/>
      <c r="C33" s="19" t="s">
        <v>305</v>
      </c>
      <c r="D33" s="17">
        <v>1000</v>
      </c>
      <c r="E33" s="17">
        <v>1000</v>
      </c>
      <c r="F33" s="17">
        <f t="shared" si="1"/>
        <v>0</v>
      </c>
      <c r="G33" s="18" t="s">
        <v>371</v>
      </c>
    </row>
    <row r="34" spans="1:7" ht="38.25" customHeight="1">
      <c r="A34" s="48"/>
      <c r="B34" s="11" t="s">
        <v>116</v>
      </c>
      <c r="C34" s="10"/>
      <c r="D34" s="17">
        <f>SUM(D35,D36,D37,D38,D39,D40,D41,D42,D43)</f>
        <v>378000</v>
      </c>
      <c r="E34" s="17">
        <v>252000</v>
      </c>
      <c r="F34" s="17">
        <f t="shared" si="0"/>
        <v>126000</v>
      </c>
      <c r="G34" s="18"/>
    </row>
    <row r="35" spans="1:7" ht="38.25" customHeight="1">
      <c r="A35" s="36"/>
      <c r="B35" s="30"/>
      <c r="C35" s="40" t="s">
        <v>370</v>
      </c>
      <c r="D35" s="43">
        <v>1000</v>
      </c>
      <c r="E35" s="43">
        <v>1000</v>
      </c>
      <c r="F35" s="43">
        <f t="shared" si="0"/>
        <v>0</v>
      </c>
      <c r="G35" s="44" t="s">
        <v>122</v>
      </c>
    </row>
    <row r="36" spans="1:7" ht="38.25" customHeight="1">
      <c r="A36" s="36"/>
      <c r="B36" s="31"/>
      <c r="C36" s="10" t="s">
        <v>245</v>
      </c>
      <c r="D36" s="17">
        <v>3000</v>
      </c>
      <c r="E36" s="17">
        <v>3000</v>
      </c>
      <c r="F36" s="17">
        <f t="shared" si="0"/>
        <v>0</v>
      </c>
      <c r="G36" s="18" t="s">
        <v>98</v>
      </c>
    </row>
    <row r="37" spans="1:7" ht="38.25" customHeight="1">
      <c r="A37" s="36"/>
      <c r="B37" s="31"/>
      <c r="C37" s="19" t="s">
        <v>202</v>
      </c>
      <c r="D37" s="17">
        <v>120000</v>
      </c>
      <c r="E37" s="17">
        <v>80000</v>
      </c>
      <c r="F37" s="17">
        <f t="shared" si="0"/>
        <v>40000</v>
      </c>
      <c r="G37" s="18" t="s">
        <v>127</v>
      </c>
    </row>
    <row r="38" spans="1:7" ht="38.25" customHeight="1">
      <c r="A38" s="36"/>
      <c r="B38" s="31"/>
      <c r="C38" s="40" t="s">
        <v>203</v>
      </c>
      <c r="D38" s="43">
        <v>1000</v>
      </c>
      <c r="E38" s="43">
        <v>1000</v>
      </c>
      <c r="F38" s="43">
        <f t="shared" si="0"/>
        <v>0</v>
      </c>
      <c r="G38" s="44" t="s">
        <v>130</v>
      </c>
    </row>
    <row r="39" spans="1:7" ht="38.25" customHeight="1">
      <c r="A39" s="36"/>
      <c r="B39" s="31"/>
      <c r="C39" s="10" t="s">
        <v>289</v>
      </c>
      <c r="D39" s="17">
        <v>1000</v>
      </c>
      <c r="E39" s="17">
        <v>1000</v>
      </c>
      <c r="F39" s="17">
        <f t="shared" si="0"/>
        <v>0</v>
      </c>
      <c r="G39" s="18" t="s">
        <v>106</v>
      </c>
    </row>
    <row r="40" spans="1:7" ht="38.25" customHeight="1">
      <c r="A40" s="36"/>
      <c r="B40" s="31"/>
      <c r="C40" s="10" t="s">
        <v>238</v>
      </c>
      <c r="D40" s="17">
        <v>150000</v>
      </c>
      <c r="E40" s="17">
        <v>150000</v>
      </c>
      <c r="F40" s="17">
        <f t="shared" si="0"/>
        <v>0</v>
      </c>
      <c r="G40" s="18" t="s">
        <v>134</v>
      </c>
    </row>
    <row r="41" spans="1:7" ht="38.25" customHeight="1">
      <c r="A41" s="36"/>
      <c r="B41" s="31"/>
      <c r="C41" s="10" t="s">
        <v>247</v>
      </c>
      <c r="D41" s="17">
        <v>1000</v>
      </c>
      <c r="E41" s="17">
        <v>1000</v>
      </c>
      <c r="F41" s="17">
        <f t="shared" si="0"/>
        <v>0</v>
      </c>
      <c r="G41" s="18"/>
    </row>
    <row r="42" spans="1:7" ht="38.25" customHeight="1">
      <c r="A42" s="36"/>
      <c r="B42" s="31"/>
      <c r="C42" s="10" t="s">
        <v>248</v>
      </c>
      <c r="D42" s="17">
        <v>1000</v>
      </c>
      <c r="E42" s="17">
        <v>1000</v>
      </c>
      <c r="F42" s="17">
        <f t="shared" si="0"/>
        <v>0</v>
      </c>
      <c r="G42" s="18" t="s">
        <v>150</v>
      </c>
    </row>
    <row r="43" spans="1:7" ht="38.25" customHeight="1">
      <c r="A43" s="36"/>
      <c r="B43" s="38"/>
      <c r="C43" s="10" t="s">
        <v>320</v>
      </c>
      <c r="D43" s="17">
        <v>100000</v>
      </c>
      <c r="E43" s="17">
        <v>14000</v>
      </c>
      <c r="F43" s="17">
        <f t="shared" si="0"/>
        <v>86000</v>
      </c>
      <c r="G43" s="18" t="s">
        <v>144</v>
      </c>
    </row>
    <row r="44" spans="1:7" ht="38.25" customHeight="1">
      <c r="A44" s="36"/>
      <c r="B44" s="11" t="s">
        <v>206</v>
      </c>
      <c r="C44" s="10"/>
      <c r="D44" s="17">
        <f>SUM(D45)</f>
        <v>20000</v>
      </c>
      <c r="E44" s="17">
        <f>SUM(E45)</f>
        <v>20000</v>
      </c>
      <c r="F44" s="17">
        <f t="shared" si="0"/>
        <v>0</v>
      </c>
      <c r="G44" s="18"/>
    </row>
    <row r="45" spans="1:7" ht="38.25" customHeight="1">
      <c r="A45" s="36"/>
      <c r="B45" s="11"/>
      <c r="C45" s="10" t="s">
        <v>161</v>
      </c>
      <c r="D45" s="17">
        <v>20000</v>
      </c>
      <c r="E45" s="17">
        <v>20000</v>
      </c>
      <c r="F45" s="17">
        <f t="shared" si="0"/>
        <v>0</v>
      </c>
      <c r="G45" s="18" t="s">
        <v>162</v>
      </c>
    </row>
    <row r="46" spans="1:7" ht="38.25" customHeight="1">
      <c r="A46" s="36"/>
      <c r="B46" s="11" t="s">
        <v>321</v>
      </c>
      <c r="C46" s="10"/>
      <c r="D46" s="17">
        <f>SUM(D47)</f>
        <v>1000</v>
      </c>
      <c r="E46" s="17">
        <f>SUM(E47)</f>
        <v>1000</v>
      </c>
      <c r="F46" s="17">
        <f t="shared" si="0"/>
        <v>0</v>
      </c>
      <c r="G46" s="18"/>
    </row>
    <row r="47" spans="1:7" ht="38.25" customHeight="1">
      <c r="A47" s="36"/>
      <c r="B47" s="30"/>
      <c r="C47" s="10" t="s">
        <v>322</v>
      </c>
      <c r="D47" s="17">
        <v>1000</v>
      </c>
      <c r="E47" s="17">
        <v>1000</v>
      </c>
      <c r="F47" s="17">
        <f t="shared" si="0"/>
        <v>0</v>
      </c>
      <c r="G47" s="18" t="s">
        <v>323</v>
      </c>
    </row>
    <row r="48" spans="1:7" ht="38.25" customHeight="1">
      <c r="A48" s="36"/>
      <c r="B48" s="31"/>
      <c r="C48" s="34"/>
      <c r="D48" s="26"/>
      <c r="E48" s="26"/>
      <c r="F48" s="26"/>
      <c r="G48" s="27"/>
    </row>
    <row r="49" spans="1:7" ht="38.25" customHeight="1">
      <c r="A49" s="36"/>
      <c r="B49" s="31"/>
      <c r="C49" s="34"/>
      <c r="D49" s="26"/>
      <c r="E49" s="26"/>
      <c r="F49" s="26"/>
      <c r="G49" s="27"/>
    </row>
    <row r="50" spans="1:7" ht="38.25" customHeight="1">
      <c r="A50" s="36"/>
      <c r="B50" s="31"/>
      <c r="C50" s="34"/>
      <c r="D50" s="26"/>
      <c r="E50" s="26"/>
      <c r="F50" s="26"/>
      <c r="G50" s="27"/>
    </row>
    <row r="51" spans="1:7" ht="38.25" customHeight="1">
      <c r="A51" s="36"/>
      <c r="B51" s="31"/>
      <c r="C51" s="34"/>
      <c r="D51" s="26"/>
      <c r="E51" s="26"/>
      <c r="F51" s="26"/>
      <c r="G51" s="27"/>
    </row>
    <row r="52" spans="1:7" ht="38.25" customHeight="1">
      <c r="A52" s="36"/>
      <c r="B52" s="31"/>
      <c r="C52" s="34"/>
      <c r="D52" s="26"/>
      <c r="E52" s="26"/>
      <c r="F52" s="26"/>
      <c r="G52" s="27"/>
    </row>
    <row r="53" spans="1:7" ht="38.25" customHeight="1">
      <c r="A53" s="36"/>
      <c r="B53" s="31"/>
      <c r="C53" s="34"/>
      <c r="D53" s="26"/>
      <c r="E53" s="26"/>
      <c r="F53" s="26"/>
      <c r="G53" s="27"/>
    </row>
    <row r="54" spans="1:7" ht="38.25" customHeight="1">
      <c r="A54" s="36"/>
      <c r="B54" s="31"/>
      <c r="C54" s="34"/>
      <c r="D54" s="26"/>
      <c r="E54" s="26"/>
      <c r="F54" s="26"/>
      <c r="G54" s="27"/>
    </row>
    <row r="55" spans="1:7" ht="38.25" customHeight="1">
      <c r="A55" s="36"/>
      <c r="B55" s="31"/>
      <c r="C55" s="34"/>
      <c r="D55" s="26"/>
      <c r="E55" s="26"/>
      <c r="F55" s="26"/>
      <c r="G55" s="27"/>
    </row>
    <row r="56" spans="1:7" ht="38.25" customHeight="1">
      <c r="A56" s="36"/>
      <c r="B56" s="31"/>
      <c r="C56" s="34"/>
      <c r="D56" s="26"/>
      <c r="E56" s="26"/>
      <c r="F56" s="26"/>
      <c r="G56" s="27"/>
    </row>
    <row r="57" spans="1:7" ht="38.25" customHeight="1" thickBot="1">
      <c r="A57" s="37"/>
      <c r="B57" s="32"/>
      <c r="C57" s="35"/>
      <c r="D57" s="28"/>
      <c r="E57" s="28"/>
      <c r="F57" s="28"/>
      <c r="G57" s="29"/>
    </row>
  </sheetData>
  <sheetProtection/>
  <mergeCells count="11">
    <mergeCell ref="E6:E7"/>
    <mergeCell ref="F6:F7"/>
    <mergeCell ref="C31:C32"/>
    <mergeCell ref="A1:H2"/>
    <mergeCell ref="A3:H3"/>
    <mergeCell ref="G6:G7"/>
    <mergeCell ref="A4:B4"/>
    <mergeCell ref="A5:B5"/>
    <mergeCell ref="D5:F5"/>
    <mergeCell ref="A6:C6"/>
    <mergeCell ref="D6:D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3:N3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sheetData>
    <row r="3" ht="17.25">
      <c r="B3" s="67" t="s">
        <v>662</v>
      </c>
    </row>
    <row r="5" spans="12:14" ht="17.25">
      <c r="L5" s="199" t="s">
        <v>452</v>
      </c>
      <c r="M5" s="199"/>
      <c r="N5" s="199"/>
    </row>
    <row r="6" ht="14.25" thickBot="1"/>
    <row r="7" spans="2:14" ht="13.5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2:14" ht="14.25">
      <c r="B8" s="200" t="s">
        <v>607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2"/>
    </row>
    <row r="9" spans="2:14" ht="19.5" customHeight="1">
      <c r="B9" s="200" t="s">
        <v>608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2"/>
    </row>
    <row r="10" spans="2:14" ht="13.5">
      <c r="B10" s="62"/>
      <c r="N10" s="63"/>
    </row>
    <row r="11" spans="2:14" ht="13.5">
      <c r="B11" s="62"/>
      <c r="N11" s="63"/>
    </row>
    <row r="12" spans="2:14" ht="13.5">
      <c r="B12" s="62"/>
      <c r="N12" s="63"/>
    </row>
    <row r="13" spans="2:14" ht="18.75">
      <c r="B13" s="203" t="s">
        <v>428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5"/>
    </row>
    <row r="14" spans="2:14" ht="13.5">
      <c r="B14" s="62"/>
      <c r="N14" s="63"/>
    </row>
    <row r="15" spans="2:14" ht="13.5">
      <c r="B15" s="62"/>
      <c r="N15" s="63"/>
    </row>
    <row r="16" spans="2:14" ht="18.75">
      <c r="B16" s="203" t="s">
        <v>609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5"/>
    </row>
    <row r="17" spans="2:14" ht="13.5">
      <c r="B17" s="62"/>
      <c r="N17" s="63"/>
    </row>
    <row r="18" spans="2:14" ht="13.5">
      <c r="B18" s="62"/>
      <c r="N18" s="63"/>
    </row>
    <row r="19" spans="2:14" ht="14.25">
      <c r="B19" s="200" t="s">
        <v>610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2"/>
    </row>
    <row r="20" spans="2:14" ht="14.25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2:14" ht="14.25">
      <c r="B21" s="193" t="s">
        <v>659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</row>
    <row r="22" spans="2:14" ht="14.25">
      <c r="B22" s="193" t="s">
        <v>660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5"/>
    </row>
    <row r="23" spans="2:14" ht="14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2:14" ht="14.25">
      <c r="B24" s="193" t="s">
        <v>433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</row>
    <row r="25" spans="2:14" ht="14.25">
      <c r="B25" s="193" t="s">
        <v>434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</row>
    <row r="26" spans="2:14" ht="13.5">
      <c r="B26" s="62"/>
      <c r="N26" s="63"/>
    </row>
    <row r="27" spans="2:14" ht="13.5">
      <c r="B27" s="62"/>
      <c r="N27" s="63"/>
    </row>
    <row r="28" spans="2:14" ht="13.5">
      <c r="B28" s="62"/>
      <c r="N28" s="63"/>
    </row>
    <row r="29" spans="2:14" ht="13.5">
      <c r="B29" s="62"/>
      <c r="N29" s="63"/>
    </row>
    <row r="30" spans="2:14" ht="13.5">
      <c r="B30" s="62"/>
      <c r="N30" s="63"/>
    </row>
    <row r="31" spans="2:14" ht="13.5">
      <c r="B31" s="62"/>
      <c r="N31" s="63"/>
    </row>
    <row r="32" spans="2:14" ht="21">
      <c r="B32" s="196" t="s">
        <v>429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8"/>
    </row>
    <row r="33" spans="2:14" ht="13.5">
      <c r="B33" s="62"/>
      <c r="N33" s="63"/>
    </row>
    <row r="34" spans="2:14" ht="13.5">
      <c r="B34" s="62"/>
      <c r="N34" s="63"/>
    </row>
    <row r="35" spans="2:14" ht="13.5">
      <c r="B35" s="62"/>
      <c r="N35" s="63"/>
    </row>
    <row r="36" spans="2:14" ht="14.25" thickBo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</row>
  </sheetData>
  <sheetProtection/>
  <mergeCells count="11">
    <mergeCell ref="B19:N19"/>
    <mergeCell ref="B21:N21"/>
    <mergeCell ref="B22:N22"/>
    <mergeCell ref="B24:N24"/>
    <mergeCell ref="B25:N25"/>
    <mergeCell ref="B32:N32"/>
    <mergeCell ref="L5:N5"/>
    <mergeCell ref="B8:N8"/>
    <mergeCell ref="B9:N9"/>
    <mergeCell ref="B13:N13"/>
    <mergeCell ref="B16:N16"/>
  </mergeCells>
  <printOptions/>
  <pageMargins left="0.7" right="0.7" top="0.75" bottom="0.75" header="0.3" footer="0.3"/>
  <pageSetup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E21" sqref="E21"/>
      <selection pane="bottomLeft" activeCell="D17" sqref="D17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494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493</v>
      </c>
      <c r="B8" s="13"/>
      <c r="C8" s="14"/>
      <c r="D8" s="15">
        <f>SUM(D9,D11,D13,D15)</f>
        <v>680000</v>
      </c>
      <c r="E8" s="15">
        <f>SUM(E9,E11,E13,E15)</f>
        <v>680000</v>
      </c>
      <c r="F8" s="15">
        <f aca="true" t="shared" si="0" ref="F8:F16">SUM(D8-E8)</f>
        <v>0</v>
      </c>
      <c r="G8" s="16"/>
    </row>
    <row r="9" spans="1:7" ht="38.25" customHeight="1">
      <c r="A9" s="47"/>
      <c r="B9" s="11" t="s">
        <v>495</v>
      </c>
      <c r="C9" s="10"/>
      <c r="D9" s="17">
        <f>SUM(D10)</f>
        <v>1000</v>
      </c>
      <c r="E9" s="17">
        <f>SUM(E10)</f>
        <v>1000</v>
      </c>
      <c r="F9" s="17">
        <f t="shared" si="0"/>
        <v>0</v>
      </c>
      <c r="G9" s="17"/>
    </row>
    <row r="10" spans="1:7" ht="38.25" customHeight="1">
      <c r="A10" s="48"/>
      <c r="B10" s="30"/>
      <c r="C10" s="10" t="s">
        <v>496</v>
      </c>
      <c r="D10" s="17">
        <v>1000</v>
      </c>
      <c r="E10" s="17">
        <v>1000</v>
      </c>
      <c r="F10" s="17">
        <f t="shared" si="0"/>
        <v>0</v>
      </c>
      <c r="G10" s="84" t="s">
        <v>497</v>
      </c>
    </row>
    <row r="11" spans="1:7" ht="38.25" customHeight="1">
      <c r="A11" s="48"/>
      <c r="B11" s="11" t="s">
        <v>498</v>
      </c>
      <c r="C11" s="10"/>
      <c r="D11" s="17">
        <f>SUM(D12)</f>
        <v>77000</v>
      </c>
      <c r="E11" s="17">
        <f>SUM(E12)</f>
        <v>87000</v>
      </c>
      <c r="F11" s="17">
        <f t="shared" si="0"/>
        <v>-10000</v>
      </c>
      <c r="G11" s="17"/>
    </row>
    <row r="12" spans="1:7" ht="38.25" customHeight="1">
      <c r="A12" s="48"/>
      <c r="B12" s="30"/>
      <c r="C12" s="10" t="s">
        <v>499</v>
      </c>
      <c r="D12" s="17">
        <v>77000</v>
      </c>
      <c r="E12" s="17">
        <v>87000</v>
      </c>
      <c r="F12" s="17">
        <f t="shared" si="0"/>
        <v>-10000</v>
      </c>
      <c r="G12" s="84" t="s">
        <v>500</v>
      </c>
    </row>
    <row r="13" spans="1:7" ht="38.25" customHeight="1">
      <c r="A13" s="48"/>
      <c r="B13" s="11" t="s">
        <v>501</v>
      </c>
      <c r="C13" s="10"/>
      <c r="D13" s="17">
        <f>SUM(D14)</f>
        <v>1000</v>
      </c>
      <c r="E13" s="17">
        <f>SUM(E14)</f>
        <v>1000</v>
      </c>
      <c r="F13" s="17">
        <f t="shared" si="0"/>
        <v>0</v>
      </c>
      <c r="G13" s="17"/>
    </row>
    <row r="14" spans="1:7" ht="38.25" customHeight="1">
      <c r="A14" s="48"/>
      <c r="B14" s="30"/>
      <c r="C14" s="10" t="s">
        <v>70</v>
      </c>
      <c r="D14" s="17">
        <v>1000</v>
      </c>
      <c r="E14" s="17">
        <v>1000</v>
      </c>
      <c r="F14" s="17">
        <f t="shared" si="0"/>
        <v>0</v>
      </c>
      <c r="G14" s="84" t="s">
        <v>502</v>
      </c>
    </row>
    <row r="15" spans="1:7" ht="38.25" customHeight="1">
      <c r="A15" s="48"/>
      <c r="B15" s="11" t="s">
        <v>503</v>
      </c>
      <c r="C15" s="10"/>
      <c r="D15" s="17">
        <f>SUM(D16)</f>
        <v>601000</v>
      </c>
      <c r="E15" s="17">
        <f>SUM(E16)</f>
        <v>591000</v>
      </c>
      <c r="F15" s="17">
        <f t="shared" si="0"/>
        <v>10000</v>
      </c>
      <c r="G15" s="17"/>
    </row>
    <row r="16" spans="1:7" ht="38.25" customHeight="1">
      <c r="A16" s="36"/>
      <c r="B16" s="30"/>
      <c r="C16" s="10" t="s">
        <v>504</v>
      </c>
      <c r="D16" s="17">
        <v>601000</v>
      </c>
      <c r="E16" s="17">
        <v>591000</v>
      </c>
      <c r="F16" s="17">
        <f t="shared" si="0"/>
        <v>10000</v>
      </c>
      <c r="G16" s="84" t="s">
        <v>505</v>
      </c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34"/>
      <c r="D19" s="26"/>
      <c r="E19" s="26"/>
      <c r="F19" s="26"/>
      <c r="G19" s="27"/>
    </row>
    <row r="20" spans="1:7" ht="38.25" customHeight="1">
      <c r="A20" s="36"/>
      <c r="B20" s="31"/>
      <c r="C20" s="34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A4:B4"/>
    <mergeCell ref="A5:B5"/>
    <mergeCell ref="D5:F5"/>
    <mergeCell ref="A6:C6"/>
    <mergeCell ref="D6:D7"/>
    <mergeCell ref="E6:E7"/>
    <mergeCell ref="F6:F7"/>
    <mergeCell ref="G6:G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C15" sqref="C15"/>
      <selection pane="bottomLeft" activeCell="D10" sqref="D10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494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493</v>
      </c>
      <c r="B8" s="13"/>
      <c r="C8" s="14"/>
      <c r="D8" s="15">
        <f>D9</f>
        <v>680000</v>
      </c>
      <c r="E8" s="15">
        <f>E9</f>
        <v>690000</v>
      </c>
      <c r="F8" s="15">
        <f>D8-E8</f>
        <v>-10000</v>
      </c>
      <c r="G8" s="16"/>
    </row>
    <row r="9" spans="1:7" ht="38.25" customHeight="1">
      <c r="A9" s="47"/>
      <c r="B9" s="11" t="s">
        <v>506</v>
      </c>
      <c r="C9" s="10"/>
      <c r="D9" s="17">
        <f>SUM(D10)</f>
        <v>680000</v>
      </c>
      <c r="E9" s="17">
        <f>SUM(E10)</f>
        <v>690000</v>
      </c>
      <c r="F9" s="17">
        <f>D9-E9</f>
        <v>-10000</v>
      </c>
      <c r="G9" s="17"/>
    </row>
    <row r="10" spans="1:7" ht="38.25" customHeight="1">
      <c r="A10" s="48"/>
      <c r="B10" s="30"/>
      <c r="C10" s="10" t="s">
        <v>507</v>
      </c>
      <c r="D10" s="17">
        <v>680000</v>
      </c>
      <c r="E10" s="17">
        <v>690000</v>
      </c>
      <c r="F10" s="17">
        <f>D10-E10</f>
        <v>-10000</v>
      </c>
      <c r="G10" s="84" t="s">
        <v>508</v>
      </c>
    </row>
    <row r="11" spans="1:7" ht="38.25" customHeight="1">
      <c r="A11" s="36"/>
      <c r="B11" s="31"/>
      <c r="C11" s="34"/>
      <c r="D11" s="26"/>
      <c r="E11" s="26"/>
      <c r="F11" s="26"/>
      <c r="G11" s="27"/>
    </row>
    <row r="12" spans="1:7" ht="38.25" customHeight="1">
      <c r="A12" s="36"/>
      <c r="B12" s="31"/>
      <c r="C12" s="34"/>
      <c r="D12" s="26"/>
      <c r="E12" s="26"/>
      <c r="F12" s="26"/>
      <c r="G12" s="27"/>
    </row>
    <row r="13" spans="1:7" ht="38.25" customHeight="1">
      <c r="A13" s="36"/>
      <c r="B13" s="31"/>
      <c r="C13" s="34"/>
      <c r="D13" s="26"/>
      <c r="E13" s="26"/>
      <c r="F13" s="26"/>
      <c r="G13" s="27"/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34"/>
      <c r="D19" s="26"/>
      <c r="E19" s="26"/>
      <c r="F19" s="26"/>
      <c r="G19" s="27"/>
    </row>
    <row r="20" spans="1:7" ht="38.25" customHeight="1">
      <c r="A20" s="36"/>
      <c r="B20" s="31"/>
      <c r="C20" s="34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A4:B4"/>
    <mergeCell ref="A5:B5"/>
    <mergeCell ref="D5:F5"/>
    <mergeCell ref="A6:C6"/>
    <mergeCell ref="D6:D7"/>
    <mergeCell ref="E6:E7"/>
    <mergeCell ref="F6:F7"/>
    <mergeCell ref="G6:G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2"/>
  <sheetViews>
    <sheetView showGridLines="0" zoomScale="59" zoomScaleNormal="59" zoomScaleSheetLayoutView="70" zoomScalePageLayoutView="0" workbookViewId="0" topLeftCell="A1">
      <selection activeCell="A10" sqref="A10"/>
    </sheetView>
  </sheetViews>
  <sheetFormatPr defaultColWidth="3.375" defaultRowHeight="38.25" customHeight="1"/>
  <cols>
    <col min="1" max="1" width="48.875" style="2" customWidth="1"/>
    <col min="2" max="2" width="46.625" style="1" bestFit="1" customWidth="1"/>
    <col min="3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8" width="21.00390625" style="79" customWidth="1"/>
    <col min="9" max="9" width="17.00390625" style="79" customWidth="1"/>
    <col min="10" max="10" width="18.375" style="79" customWidth="1"/>
    <col min="11" max="11" width="17.00390625" style="79" customWidth="1"/>
    <col min="12" max="12" width="18.875" style="79" customWidth="1"/>
    <col min="13" max="13" width="20.875" style="79" customWidth="1"/>
    <col min="14" max="14" width="18.875" style="79" customWidth="1"/>
    <col min="15" max="15" width="15.875" style="79" customWidth="1"/>
    <col min="16" max="16" width="18.75390625" style="79" customWidth="1"/>
    <col min="17" max="17" width="15.25390625" style="79" customWidth="1"/>
    <col min="18" max="18" width="13.125" style="79" customWidth="1"/>
    <col min="19" max="20" width="17.25390625" style="79" customWidth="1"/>
    <col min="21" max="21" width="17.50390625" style="79" customWidth="1"/>
    <col min="22" max="22" width="17.75390625" style="79" customWidth="1"/>
    <col min="23" max="23" width="20.625" style="1" customWidth="1"/>
    <col min="24" max="24" width="16.50390625" style="1" customWidth="1"/>
    <col min="25" max="25" width="20.625" style="1" customWidth="1"/>
    <col min="26" max="26" width="18.125" style="1" customWidth="1"/>
    <col min="27" max="27" width="18.875" style="1" customWidth="1"/>
    <col min="28" max="28" width="17.50390625" style="1" customWidth="1"/>
    <col min="29" max="29" width="20.625" style="1" customWidth="1"/>
    <col min="30" max="31" width="17.00390625" style="1" customWidth="1"/>
    <col min="32" max="34" width="13.125" style="1" customWidth="1"/>
    <col min="35" max="41" width="9.625" style="1" customWidth="1"/>
    <col min="42" max="49" width="3.375" style="1" customWidth="1"/>
    <col min="50" max="16384" width="3.375" style="1" customWidth="1"/>
  </cols>
  <sheetData>
    <row r="1" spans="1:22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3" customFormat="1" ht="21.75" customHeight="1">
      <c r="A2" s="181"/>
      <c r="B2" s="181"/>
      <c r="C2" s="181"/>
      <c r="D2" s="181"/>
      <c r="E2" s="181"/>
      <c r="F2" s="181"/>
      <c r="G2" s="181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s="3" customFormat="1" ht="21.75" customHeight="1">
      <c r="A4" s="183" t="s">
        <v>9</v>
      </c>
      <c r="B4" s="183"/>
      <c r="C4" s="4"/>
      <c r="D4" s="4"/>
      <c r="E4" s="4"/>
      <c r="F4" s="4"/>
      <c r="G4" s="4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s="3" customFormat="1" ht="21.75" customHeight="1" thickBot="1">
      <c r="A5" s="184" t="s">
        <v>0</v>
      </c>
      <c r="B5" s="184"/>
      <c r="C5" s="5"/>
      <c r="D5" s="184"/>
      <c r="E5" s="184"/>
      <c r="F5" s="184"/>
      <c r="G5" s="6" t="s">
        <v>10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41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  <c r="H6" s="80" t="s">
        <v>471</v>
      </c>
      <c r="I6" s="80" t="s">
        <v>468</v>
      </c>
      <c r="J6" s="80" t="s">
        <v>469</v>
      </c>
      <c r="K6" s="80" t="s">
        <v>470</v>
      </c>
      <c r="L6" s="80" t="s">
        <v>472</v>
      </c>
      <c r="M6" s="80" t="s">
        <v>473</v>
      </c>
      <c r="N6" s="80" t="s">
        <v>474</v>
      </c>
      <c r="O6" s="80" t="s">
        <v>475</v>
      </c>
      <c r="P6" s="80" t="s">
        <v>476</v>
      </c>
      <c r="Q6" s="80" t="s">
        <v>477</v>
      </c>
      <c r="R6" s="80" t="s">
        <v>478</v>
      </c>
      <c r="S6" s="80" t="s">
        <v>479</v>
      </c>
      <c r="T6" s="80" t="s">
        <v>480</v>
      </c>
      <c r="U6" s="80" t="s">
        <v>481</v>
      </c>
      <c r="V6" s="80" t="s">
        <v>482</v>
      </c>
      <c r="W6" s="80" t="s">
        <v>483</v>
      </c>
      <c r="X6" s="80" t="s">
        <v>484</v>
      </c>
      <c r="Y6" s="80" t="s">
        <v>485</v>
      </c>
      <c r="Z6" s="80" t="s">
        <v>486</v>
      </c>
      <c r="AA6" s="80" t="s">
        <v>487</v>
      </c>
      <c r="AB6" s="80" t="s">
        <v>488</v>
      </c>
      <c r="AC6" s="83" t="s">
        <v>489</v>
      </c>
      <c r="AD6" s="96" t="s">
        <v>519</v>
      </c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  <c r="H7" s="80">
        <f>SUM(I7:AQ7)</f>
        <v>203696000</v>
      </c>
      <c r="I7" s="94">
        <f>SUM(I8:I161)</f>
        <v>3489000</v>
      </c>
      <c r="J7" s="94">
        <f>SUM(J8:J161)</f>
        <v>1411000</v>
      </c>
      <c r="K7" s="94">
        <f aca="true" t="shared" si="0" ref="K7:AD7">SUM(K8:K161)</f>
        <v>6978000</v>
      </c>
      <c r="L7" s="94">
        <f t="shared" si="0"/>
        <v>12052000</v>
      </c>
      <c r="M7" s="94">
        <f t="shared" si="0"/>
        <v>15548000</v>
      </c>
      <c r="N7" s="94">
        <f t="shared" si="0"/>
        <v>19773000</v>
      </c>
      <c r="O7" s="94">
        <f t="shared" si="0"/>
        <v>4657000</v>
      </c>
      <c r="P7" s="94">
        <f t="shared" si="0"/>
        <v>41000</v>
      </c>
      <c r="Q7" s="94">
        <f t="shared" si="0"/>
        <v>0</v>
      </c>
      <c r="R7" s="94">
        <f t="shared" si="0"/>
        <v>129000</v>
      </c>
      <c r="S7" s="94">
        <f t="shared" si="0"/>
        <v>2908000</v>
      </c>
      <c r="T7" s="94">
        <f t="shared" si="0"/>
        <v>7802000</v>
      </c>
      <c r="U7" s="94">
        <f t="shared" si="0"/>
        <v>20000</v>
      </c>
      <c r="V7" s="94">
        <f t="shared" si="0"/>
        <v>5466000</v>
      </c>
      <c r="W7" s="94">
        <f>SUM(W8:W161)</f>
        <v>27448000</v>
      </c>
      <c r="X7" s="94">
        <f>SUM(X8:X161)</f>
        <v>0</v>
      </c>
      <c r="Y7" s="94">
        <f t="shared" si="0"/>
        <v>21892000</v>
      </c>
      <c r="Z7" s="94">
        <f>SUM(Z8:Z161)</f>
        <v>10315000</v>
      </c>
      <c r="AA7" s="94">
        <f t="shared" si="0"/>
        <v>40384000</v>
      </c>
      <c r="AB7" s="94">
        <f t="shared" si="0"/>
        <v>12402000</v>
      </c>
      <c r="AC7" s="94">
        <f t="shared" si="0"/>
        <v>10301000</v>
      </c>
      <c r="AD7" s="94">
        <f t="shared" si="0"/>
        <v>680000</v>
      </c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ht="38.25" customHeight="1">
      <c r="A8" s="12" t="s">
        <v>658</v>
      </c>
      <c r="B8" s="13"/>
      <c r="C8" s="14"/>
      <c r="D8" s="15">
        <f>SUM(D9,D33,D69,D126,D133,D144,D146,D148,D150,D152,D154,D156,D158,D160)</f>
        <v>203696000</v>
      </c>
      <c r="E8" s="15">
        <f>SUM(E9,E33,E69,E126,E133,E144,E146,E148,E152,E154,E156,E158,E160)</f>
        <v>211407000</v>
      </c>
      <c r="F8" s="15">
        <f aca="true" t="shared" si="1" ref="F8:F35">SUM(D8-E8)</f>
        <v>-7711000</v>
      </c>
      <c r="G8" s="16"/>
      <c r="H8" s="79">
        <f aca="true" t="shared" si="2" ref="H8:H39">SUM(I8:AC8)</f>
        <v>0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1" ht="38.25" customHeight="1">
      <c r="A9" s="41"/>
      <c r="B9" s="11" t="s">
        <v>11</v>
      </c>
      <c r="C9" s="10"/>
      <c r="D9" s="17">
        <f>SUM(D10,D12,D18,D28,D32)</f>
        <v>160596000</v>
      </c>
      <c r="E9" s="17">
        <f>SUM(E10,E12,E18,E28,E32)</f>
        <v>173660000</v>
      </c>
      <c r="F9" s="17">
        <f t="shared" si="1"/>
        <v>-13064000</v>
      </c>
      <c r="G9" s="18"/>
      <c r="H9" s="79">
        <f t="shared" si="2"/>
        <v>0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</row>
    <row r="10" spans="1:41" ht="38.25" customHeight="1">
      <c r="A10" s="36"/>
      <c r="B10" s="30"/>
      <c r="C10" s="10" t="s">
        <v>12</v>
      </c>
      <c r="D10" s="17">
        <f>SUM(D11:D11)</f>
        <v>1000</v>
      </c>
      <c r="E10" s="17">
        <v>1000</v>
      </c>
      <c r="F10" s="17">
        <f t="shared" si="1"/>
        <v>0</v>
      </c>
      <c r="G10" s="18"/>
      <c r="H10" s="79">
        <f t="shared" si="2"/>
        <v>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</row>
    <row r="11" spans="1:41" ht="38.25" customHeight="1">
      <c r="A11" s="36"/>
      <c r="B11" s="31"/>
      <c r="C11" s="39"/>
      <c r="D11" s="17">
        <f>H11</f>
        <v>1000</v>
      </c>
      <c r="E11" s="17">
        <v>1000</v>
      </c>
      <c r="F11" s="17">
        <f t="shared" si="1"/>
        <v>0</v>
      </c>
      <c r="G11" s="18" t="s">
        <v>84</v>
      </c>
      <c r="H11" s="79">
        <f t="shared" si="2"/>
        <v>1000</v>
      </c>
      <c r="I11" s="94">
        <v>1000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</row>
    <row r="12" spans="1:41" ht="38.25" customHeight="1">
      <c r="A12" s="36"/>
      <c r="B12" s="31"/>
      <c r="C12" s="10" t="s">
        <v>83</v>
      </c>
      <c r="D12" s="17">
        <f>SUM(D13:D17)</f>
        <v>87392000</v>
      </c>
      <c r="E12" s="17">
        <f>SUM(E13:E17)</f>
        <v>94516000</v>
      </c>
      <c r="F12" s="17">
        <f t="shared" si="1"/>
        <v>-7124000</v>
      </c>
      <c r="G12" s="18"/>
      <c r="H12" s="79">
        <f t="shared" si="2"/>
        <v>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</row>
    <row r="13" spans="1:41" ht="38.25" customHeight="1">
      <c r="A13" s="36"/>
      <c r="B13" s="31"/>
      <c r="C13" s="42"/>
      <c r="D13" s="17">
        <f>H13</f>
        <v>86488000</v>
      </c>
      <c r="E13" s="17">
        <v>93986000</v>
      </c>
      <c r="F13" s="17">
        <f t="shared" si="1"/>
        <v>-7498000</v>
      </c>
      <c r="G13" s="18" t="s">
        <v>82</v>
      </c>
      <c r="H13" s="79">
        <f t="shared" si="2"/>
        <v>86488000</v>
      </c>
      <c r="I13" s="94">
        <v>1000</v>
      </c>
      <c r="J13" s="94"/>
      <c r="K13" s="94">
        <v>3611000</v>
      </c>
      <c r="L13" s="94">
        <v>3844000</v>
      </c>
      <c r="M13" s="94">
        <v>4170000</v>
      </c>
      <c r="N13" s="94">
        <v>7495000</v>
      </c>
      <c r="O13" s="94">
        <v>2282000</v>
      </c>
      <c r="P13" s="94">
        <v>0</v>
      </c>
      <c r="Q13" s="94"/>
      <c r="R13" s="94"/>
      <c r="S13" s="94"/>
      <c r="T13" s="94">
        <v>3633000</v>
      </c>
      <c r="U13" s="94"/>
      <c r="V13" s="94">
        <v>2496000</v>
      </c>
      <c r="W13" s="94">
        <v>14430000</v>
      </c>
      <c r="X13" s="94"/>
      <c r="Y13" s="94">
        <v>10459000</v>
      </c>
      <c r="Z13" s="94">
        <v>3734000</v>
      </c>
      <c r="AA13" s="94">
        <v>18090000</v>
      </c>
      <c r="AB13" s="94">
        <v>6351000</v>
      </c>
      <c r="AC13" s="94">
        <v>5892000</v>
      </c>
      <c r="AD13" s="94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</row>
    <row r="14" spans="1:41" ht="38.25" customHeight="1">
      <c r="A14" s="36"/>
      <c r="B14" s="31"/>
      <c r="C14" s="45"/>
      <c r="D14" s="17">
        <f>H14</f>
        <v>1000</v>
      </c>
      <c r="E14" s="17">
        <v>1000</v>
      </c>
      <c r="F14" s="17">
        <f t="shared" si="1"/>
        <v>0</v>
      </c>
      <c r="G14" s="18" t="s">
        <v>13</v>
      </c>
      <c r="H14" s="79">
        <f t="shared" si="2"/>
        <v>1000</v>
      </c>
      <c r="I14" s="94"/>
      <c r="J14" s="94"/>
      <c r="K14" s="94"/>
      <c r="L14" s="94"/>
      <c r="M14" s="94"/>
      <c r="N14" s="94"/>
      <c r="O14" s="94">
        <v>1000</v>
      </c>
      <c r="P14" s="94"/>
      <c r="Q14" s="94"/>
      <c r="R14" s="94"/>
      <c r="S14" s="94"/>
      <c r="T14" s="94"/>
      <c r="U14" s="94" t="s">
        <v>558</v>
      </c>
      <c r="V14" s="94"/>
      <c r="W14" s="94"/>
      <c r="X14" s="94"/>
      <c r="Y14" s="94"/>
      <c r="Z14" s="94"/>
      <c r="AA14" s="94"/>
      <c r="AB14" s="94"/>
      <c r="AC14" s="94"/>
      <c r="AD14" s="94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</row>
    <row r="15" spans="1:41" ht="38.25" customHeight="1">
      <c r="A15" s="36"/>
      <c r="B15" s="31"/>
      <c r="C15" s="45"/>
      <c r="D15" s="17">
        <f>H15</f>
        <v>721000</v>
      </c>
      <c r="E15" s="17">
        <v>347000</v>
      </c>
      <c r="F15" s="17">
        <f t="shared" si="1"/>
        <v>374000</v>
      </c>
      <c r="G15" s="18" t="s">
        <v>14</v>
      </c>
      <c r="H15" s="79">
        <f t="shared" si="2"/>
        <v>721000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>
        <v>346000</v>
      </c>
      <c r="AA15" s="94">
        <v>375000</v>
      </c>
      <c r="AB15" s="94"/>
      <c r="AC15" s="94"/>
      <c r="AD15" s="94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</row>
    <row r="16" spans="1:41" ht="38.25" customHeight="1">
      <c r="A16" s="36"/>
      <c r="B16" s="31"/>
      <c r="C16" s="45"/>
      <c r="D16" s="17">
        <f>H16</f>
        <v>180000</v>
      </c>
      <c r="E16" s="17">
        <v>180000</v>
      </c>
      <c r="F16" s="17">
        <f t="shared" si="1"/>
        <v>0</v>
      </c>
      <c r="G16" s="18" t="s">
        <v>15</v>
      </c>
      <c r="H16" s="79">
        <f t="shared" si="2"/>
        <v>180000</v>
      </c>
      <c r="I16" s="94"/>
      <c r="J16" s="94"/>
      <c r="K16" s="94"/>
      <c r="L16" s="94"/>
      <c r="M16" s="94"/>
      <c r="N16" s="94">
        <v>180000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>
        <v>0</v>
      </c>
      <c r="AB16" s="94"/>
      <c r="AC16" s="94"/>
      <c r="AD16" s="94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</row>
    <row r="17" spans="1:41" ht="38.25" customHeight="1">
      <c r="A17" s="36"/>
      <c r="B17" s="31"/>
      <c r="C17" s="39"/>
      <c r="D17" s="17">
        <f>H17</f>
        <v>2000</v>
      </c>
      <c r="E17" s="17">
        <v>2000</v>
      </c>
      <c r="F17" s="17">
        <f t="shared" si="1"/>
        <v>0</v>
      </c>
      <c r="G17" s="18" t="s">
        <v>492</v>
      </c>
      <c r="H17" s="79">
        <f t="shared" si="2"/>
        <v>2000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>
        <v>1000</v>
      </c>
      <c r="AA17" s="94">
        <v>1000</v>
      </c>
      <c r="AB17" s="94"/>
      <c r="AC17" s="94"/>
      <c r="AD17" s="94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</row>
    <row r="18" spans="1:41" ht="38.25" customHeight="1">
      <c r="A18" s="36"/>
      <c r="B18" s="31"/>
      <c r="C18" s="19" t="s">
        <v>81</v>
      </c>
      <c r="D18" s="17">
        <f>SUM(D19:D27)</f>
        <v>41222000</v>
      </c>
      <c r="E18" s="17">
        <f>SUM(E19:E27)</f>
        <v>44346000</v>
      </c>
      <c r="F18" s="17">
        <f t="shared" si="1"/>
        <v>-3124000</v>
      </c>
      <c r="G18" s="18"/>
      <c r="H18" s="79">
        <f t="shared" si="2"/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ht="38.25" customHeight="1">
      <c r="A19" s="36"/>
      <c r="B19" s="31"/>
      <c r="C19" s="45"/>
      <c r="D19" s="17">
        <f aca="true" t="shared" si="3" ref="D19:D27">H19</f>
        <v>1416000</v>
      </c>
      <c r="E19" s="17">
        <v>1541000</v>
      </c>
      <c r="F19" s="17">
        <f t="shared" si="1"/>
        <v>-125000</v>
      </c>
      <c r="G19" s="18" t="s">
        <v>34</v>
      </c>
      <c r="H19" s="79">
        <f t="shared" si="2"/>
        <v>1416000</v>
      </c>
      <c r="I19" s="94"/>
      <c r="J19" s="94"/>
      <c r="K19" s="94">
        <v>253000</v>
      </c>
      <c r="L19" s="94">
        <v>269000</v>
      </c>
      <c r="M19" s="94">
        <v>417000</v>
      </c>
      <c r="N19" s="94"/>
      <c r="O19" s="94"/>
      <c r="P19" s="94"/>
      <c r="Q19" s="94"/>
      <c r="R19" s="94"/>
      <c r="S19" s="94"/>
      <c r="T19" s="94">
        <v>0</v>
      </c>
      <c r="U19" s="94"/>
      <c r="V19" s="94"/>
      <c r="W19" s="94"/>
      <c r="X19" s="94"/>
      <c r="Y19" s="94">
        <v>111000</v>
      </c>
      <c r="Z19" s="94"/>
      <c r="AA19" s="94">
        <v>256000</v>
      </c>
      <c r="AB19" s="94">
        <v>110000</v>
      </c>
      <c r="AC19" s="94"/>
      <c r="AD19" s="94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</row>
    <row r="20" spans="1:41" ht="38.25" customHeight="1">
      <c r="A20" s="36"/>
      <c r="B20" s="31"/>
      <c r="C20" s="45"/>
      <c r="D20" s="17">
        <f t="shared" si="3"/>
        <v>1050000</v>
      </c>
      <c r="E20" s="17">
        <v>1764000</v>
      </c>
      <c r="F20" s="17">
        <f t="shared" si="1"/>
        <v>-714000</v>
      </c>
      <c r="G20" s="18" t="s">
        <v>17</v>
      </c>
      <c r="H20" s="79">
        <f t="shared" si="2"/>
        <v>1050000</v>
      </c>
      <c r="I20" s="94"/>
      <c r="J20" s="94"/>
      <c r="K20" s="94">
        <v>0</v>
      </c>
      <c r="L20" s="94">
        <v>0</v>
      </c>
      <c r="M20" s="94">
        <v>78000</v>
      </c>
      <c r="N20" s="94">
        <v>300000</v>
      </c>
      <c r="O20" s="94"/>
      <c r="P20" s="94">
        <v>0</v>
      </c>
      <c r="Q20" s="94"/>
      <c r="R20" s="94"/>
      <c r="S20" s="94"/>
      <c r="T20" s="94">
        <v>156000</v>
      </c>
      <c r="U20" s="94"/>
      <c r="V20" s="94">
        <v>78000</v>
      </c>
      <c r="W20" s="94">
        <v>240000</v>
      </c>
      <c r="X20" s="94"/>
      <c r="Y20" s="94"/>
      <c r="Z20" s="94">
        <v>78000</v>
      </c>
      <c r="AA20" s="94">
        <v>120000</v>
      </c>
      <c r="AB20" s="94">
        <v>0</v>
      </c>
      <c r="AC20" s="94">
        <v>0</v>
      </c>
      <c r="AD20" s="94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</row>
    <row r="21" spans="1:41" ht="38.25" customHeight="1">
      <c r="A21" s="36"/>
      <c r="B21" s="31"/>
      <c r="C21" s="45"/>
      <c r="D21" s="17">
        <f t="shared" si="3"/>
        <v>17908000</v>
      </c>
      <c r="E21" s="17">
        <v>19452000</v>
      </c>
      <c r="F21" s="17">
        <f t="shared" si="1"/>
        <v>-1544000</v>
      </c>
      <c r="G21" s="18" t="s">
        <v>18</v>
      </c>
      <c r="H21" s="79">
        <f t="shared" si="2"/>
        <v>17908000</v>
      </c>
      <c r="I21" s="94"/>
      <c r="J21" s="94"/>
      <c r="K21" s="94">
        <v>767000</v>
      </c>
      <c r="L21" s="94">
        <v>817000</v>
      </c>
      <c r="M21" s="94">
        <v>903000</v>
      </c>
      <c r="N21" s="94">
        <v>1657000</v>
      </c>
      <c r="O21" s="94">
        <v>485000</v>
      </c>
      <c r="P21" s="94">
        <v>0</v>
      </c>
      <c r="Q21" s="94"/>
      <c r="R21" s="94"/>
      <c r="S21" s="94"/>
      <c r="T21" s="94">
        <v>805000</v>
      </c>
      <c r="U21" s="94"/>
      <c r="V21" s="94">
        <v>547000</v>
      </c>
      <c r="W21" s="94">
        <v>3118000</v>
      </c>
      <c r="X21" s="94"/>
      <c r="Y21" s="94">
        <v>2222000</v>
      </c>
      <c r="Z21" s="94">
        <v>810000</v>
      </c>
      <c r="AA21" s="94">
        <v>3691000</v>
      </c>
      <c r="AB21" s="94">
        <v>1349000</v>
      </c>
      <c r="AC21" s="94">
        <v>737000</v>
      </c>
      <c r="AD21" s="94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</row>
    <row r="22" spans="1:41" ht="38.25" customHeight="1">
      <c r="A22" s="36"/>
      <c r="B22" s="31"/>
      <c r="C22" s="45"/>
      <c r="D22" s="17">
        <f t="shared" si="3"/>
        <v>11558000</v>
      </c>
      <c r="E22" s="17">
        <v>12183000</v>
      </c>
      <c r="F22" s="17">
        <f t="shared" si="1"/>
        <v>-625000</v>
      </c>
      <c r="G22" s="18" t="s">
        <v>19</v>
      </c>
      <c r="H22" s="79">
        <f t="shared" si="2"/>
        <v>11558000</v>
      </c>
      <c r="I22" s="94">
        <v>280000</v>
      </c>
      <c r="J22" s="94"/>
      <c r="K22" s="94">
        <v>511000</v>
      </c>
      <c r="L22" s="94">
        <v>545000</v>
      </c>
      <c r="M22" s="94">
        <v>602000</v>
      </c>
      <c r="N22" s="94">
        <v>1104000</v>
      </c>
      <c r="O22" s="94">
        <v>323000</v>
      </c>
      <c r="P22" s="94">
        <v>0</v>
      </c>
      <c r="Q22" s="94"/>
      <c r="R22" s="94"/>
      <c r="S22" s="94"/>
      <c r="T22" s="94">
        <v>537000</v>
      </c>
      <c r="U22" s="94"/>
      <c r="V22" s="94">
        <v>365000</v>
      </c>
      <c r="W22" s="94">
        <v>2078000</v>
      </c>
      <c r="X22" s="94"/>
      <c r="Y22" s="94">
        <v>1482000</v>
      </c>
      <c r="Z22" s="94">
        <v>540000</v>
      </c>
      <c r="AA22" s="94">
        <v>2291000</v>
      </c>
      <c r="AB22" s="94">
        <v>900000</v>
      </c>
      <c r="AC22" s="94"/>
      <c r="AD22" s="94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</row>
    <row r="23" spans="1:41" ht="38.25" customHeight="1">
      <c r="A23" s="36"/>
      <c r="B23" s="31"/>
      <c r="C23" s="45"/>
      <c r="D23" s="17">
        <f t="shared" si="3"/>
        <v>1879000</v>
      </c>
      <c r="E23" s="17">
        <v>2277000</v>
      </c>
      <c r="F23" s="17">
        <f t="shared" si="1"/>
        <v>-398000</v>
      </c>
      <c r="G23" s="18" t="s">
        <v>20</v>
      </c>
      <c r="H23" s="79">
        <f t="shared" si="2"/>
        <v>1879000</v>
      </c>
      <c r="I23" s="94"/>
      <c r="J23" s="94"/>
      <c r="K23" s="94">
        <v>339000</v>
      </c>
      <c r="L23" s="94">
        <v>30000</v>
      </c>
      <c r="M23" s="94"/>
      <c r="N23" s="94">
        <v>199000</v>
      </c>
      <c r="O23" s="94">
        <v>46000</v>
      </c>
      <c r="P23" s="94">
        <v>0</v>
      </c>
      <c r="Q23" s="94"/>
      <c r="R23" s="94"/>
      <c r="S23" s="94"/>
      <c r="T23" s="94">
        <v>46000</v>
      </c>
      <c r="U23" s="94"/>
      <c r="V23" s="94">
        <v>0</v>
      </c>
      <c r="W23" s="94">
        <v>488000</v>
      </c>
      <c r="X23" s="94"/>
      <c r="Y23" s="94">
        <v>106000</v>
      </c>
      <c r="Z23" s="94">
        <v>153000</v>
      </c>
      <c r="AA23" s="94">
        <v>366000</v>
      </c>
      <c r="AB23" s="94">
        <v>46000</v>
      </c>
      <c r="AC23" s="94">
        <v>60000</v>
      </c>
      <c r="AD23" s="94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</row>
    <row r="24" spans="1:41" ht="38.25" customHeight="1">
      <c r="A24" s="36"/>
      <c r="B24" s="31"/>
      <c r="C24" s="45"/>
      <c r="D24" s="17">
        <f t="shared" si="3"/>
        <v>2937000</v>
      </c>
      <c r="E24" s="17">
        <v>3071000</v>
      </c>
      <c r="F24" s="17">
        <f t="shared" si="1"/>
        <v>-134000</v>
      </c>
      <c r="G24" s="18" t="s">
        <v>21</v>
      </c>
      <c r="H24" s="79">
        <f t="shared" si="2"/>
        <v>2937000</v>
      </c>
      <c r="I24" s="94">
        <v>160000</v>
      </c>
      <c r="J24" s="94"/>
      <c r="K24" s="94"/>
      <c r="L24" s="94"/>
      <c r="M24" s="94"/>
      <c r="N24" s="94">
        <v>314000</v>
      </c>
      <c r="O24" s="94">
        <v>96000</v>
      </c>
      <c r="P24" s="94">
        <v>0</v>
      </c>
      <c r="Q24" s="94"/>
      <c r="R24" s="94"/>
      <c r="S24" s="94"/>
      <c r="T24" s="94">
        <v>150000</v>
      </c>
      <c r="U24" s="94"/>
      <c r="V24" s="94">
        <v>100000</v>
      </c>
      <c r="W24" s="94">
        <v>279000</v>
      </c>
      <c r="X24" s="94"/>
      <c r="Y24" s="94">
        <v>837000</v>
      </c>
      <c r="Z24" s="94">
        <v>154000</v>
      </c>
      <c r="AA24" s="94">
        <v>210000</v>
      </c>
      <c r="AB24" s="94">
        <v>401000</v>
      </c>
      <c r="AC24" s="94">
        <v>236000</v>
      </c>
      <c r="AD24" s="94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</row>
    <row r="25" spans="1:41" ht="38.25" customHeight="1">
      <c r="A25" s="36"/>
      <c r="B25" s="31"/>
      <c r="C25" s="45"/>
      <c r="D25" s="17">
        <f t="shared" si="3"/>
        <v>1920000</v>
      </c>
      <c r="E25" s="17">
        <v>1920000</v>
      </c>
      <c r="F25" s="17">
        <f t="shared" si="1"/>
        <v>0</v>
      </c>
      <c r="G25" s="18" t="s">
        <v>22</v>
      </c>
      <c r="H25" s="79">
        <f t="shared" si="2"/>
        <v>1920000</v>
      </c>
      <c r="I25" s="94"/>
      <c r="J25" s="94"/>
      <c r="K25" s="94"/>
      <c r="L25" s="94"/>
      <c r="M25" s="94">
        <v>120000</v>
      </c>
      <c r="N25" s="94">
        <v>360000</v>
      </c>
      <c r="O25" s="94"/>
      <c r="P25" s="94">
        <v>0</v>
      </c>
      <c r="Q25" s="94"/>
      <c r="R25" s="94"/>
      <c r="S25" s="94"/>
      <c r="T25" s="94"/>
      <c r="U25" s="94"/>
      <c r="V25" s="94"/>
      <c r="W25" s="94">
        <v>480000</v>
      </c>
      <c r="X25" s="94"/>
      <c r="Y25" s="94"/>
      <c r="Z25" s="94">
        <v>240000</v>
      </c>
      <c r="AA25" s="94">
        <v>720000</v>
      </c>
      <c r="AB25" s="94"/>
      <c r="AC25" s="94"/>
      <c r="AD25" s="94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</row>
    <row r="26" spans="1:41" ht="38.25" customHeight="1">
      <c r="A26" s="36"/>
      <c r="B26" s="31"/>
      <c r="C26" s="45"/>
      <c r="D26" s="17">
        <f t="shared" si="3"/>
        <v>1060000</v>
      </c>
      <c r="E26" s="17">
        <v>809000</v>
      </c>
      <c r="F26" s="17">
        <f t="shared" si="1"/>
        <v>251000</v>
      </c>
      <c r="G26" s="18" t="s">
        <v>23</v>
      </c>
      <c r="H26" s="79">
        <f t="shared" si="2"/>
        <v>1060000</v>
      </c>
      <c r="I26" s="94">
        <v>30000</v>
      </c>
      <c r="J26" s="94"/>
      <c r="K26" s="94"/>
      <c r="L26" s="94"/>
      <c r="M26" s="94">
        <v>247000</v>
      </c>
      <c r="N26" s="94">
        <v>387000</v>
      </c>
      <c r="O26" s="94"/>
      <c r="P26" s="94">
        <v>0</v>
      </c>
      <c r="Q26" s="94"/>
      <c r="R26" s="94"/>
      <c r="S26" s="94"/>
      <c r="T26" s="94"/>
      <c r="U26" s="94"/>
      <c r="V26" s="94"/>
      <c r="W26" s="94"/>
      <c r="X26" s="94"/>
      <c r="Y26" s="94">
        <v>0</v>
      </c>
      <c r="Z26" s="94">
        <v>324000</v>
      </c>
      <c r="AA26" s="94">
        <v>42000</v>
      </c>
      <c r="AB26" s="94">
        <v>30000</v>
      </c>
      <c r="AC26" s="94"/>
      <c r="AD26" s="94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41" ht="38.25" customHeight="1">
      <c r="A27" s="36"/>
      <c r="B27" s="31"/>
      <c r="C27" s="39"/>
      <c r="D27" s="17">
        <f t="shared" si="3"/>
        <v>1494000</v>
      </c>
      <c r="E27" s="17">
        <v>1329000</v>
      </c>
      <c r="F27" s="17">
        <f t="shared" si="1"/>
        <v>165000</v>
      </c>
      <c r="G27" s="18" t="s">
        <v>78</v>
      </c>
      <c r="H27" s="79">
        <f t="shared" si="2"/>
        <v>1494000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>
        <v>491000</v>
      </c>
      <c r="AA27" s="94">
        <v>1003000</v>
      </c>
      <c r="AB27" s="94"/>
      <c r="AC27" s="94"/>
      <c r="AD27" s="94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ht="38.25" customHeight="1">
      <c r="A28" s="36"/>
      <c r="B28" s="31"/>
      <c r="C28" s="10" t="s">
        <v>80</v>
      </c>
      <c r="D28" s="17">
        <f>SUM(D29:D31)</f>
        <v>21216000</v>
      </c>
      <c r="E28" s="17">
        <f>SUM(E29:E31)</f>
        <v>23250000</v>
      </c>
      <c r="F28" s="17">
        <f t="shared" si="1"/>
        <v>-2034000</v>
      </c>
      <c r="G28" s="18"/>
      <c r="H28" s="79">
        <f t="shared" si="2"/>
        <v>0</v>
      </c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41" ht="38.25" customHeight="1">
      <c r="A29" s="36"/>
      <c r="B29" s="31"/>
      <c r="C29" s="42"/>
      <c r="D29" s="17">
        <f>H29</f>
        <v>19392000</v>
      </c>
      <c r="E29" s="17">
        <v>21439000</v>
      </c>
      <c r="F29" s="17">
        <f t="shared" si="1"/>
        <v>-2047000</v>
      </c>
      <c r="G29" s="18" t="s">
        <v>24</v>
      </c>
      <c r="H29" s="79">
        <f t="shared" si="2"/>
        <v>19392000</v>
      </c>
      <c r="I29" s="94">
        <v>1000</v>
      </c>
      <c r="J29" s="94"/>
      <c r="K29" s="94">
        <v>841000</v>
      </c>
      <c r="L29" s="94">
        <v>840000</v>
      </c>
      <c r="M29" s="94">
        <v>998000</v>
      </c>
      <c r="N29" s="94">
        <v>1766000</v>
      </c>
      <c r="O29" s="94">
        <v>464000</v>
      </c>
      <c r="P29" s="94">
        <v>0</v>
      </c>
      <c r="Q29" s="94"/>
      <c r="R29" s="94"/>
      <c r="S29" s="94"/>
      <c r="T29" s="94">
        <v>831000</v>
      </c>
      <c r="U29" s="94"/>
      <c r="V29" s="94">
        <v>547000</v>
      </c>
      <c r="W29" s="94">
        <v>3222000</v>
      </c>
      <c r="X29" s="94"/>
      <c r="Y29" s="94">
        <v>2322000</v>
      </c>
      <c r="Z29" s="94">
        <v>976000</v>
      </c>
      <c r="AA29" s="94">
        <v>4125000</v>
      </c>
      <c r="AB29" s="94">
        <v>1402000</v>
      </c>
      <c r="AC29" s="94">
        <v>1057000</v>
      </c>
      <c r="AD29" s="94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</row>
    <row r="30" spans="1:41" ht="38.25" customHeight="1">
      <c r="A30" s="36"/>
      <c r="B30" s="31"/>
      <c r="C30" s="45"/>
      <c r="D30" s="17">
        <f>H30</f>
        <v>758000</v>
      </c>
      <c r="E30" s="43">
        <v>822000</v>
      </c>
      <c r="F30" s="43">
        <f t="shared" si="1"/>
        <v>-64000</v>
      </c>
      <c r="G30" s="44" t="s">
        <v>88</v>
      </c>
      <c r="H30" s="79">
        <f t="shared" si="2"/>
        <v>758000</v>
      </c>
      <c r="I30" s="94"/>
      <c r="J30" s="94"/>
      <c r="K30" s="94">
        <v>33000</v>
      </c>
      <c r="L30" s="94">
        <v>33000</v>
      </c>
      <c r="M30" s="94">
        <v>39000</v>
      </c>
      <c r="N30" s="94">
        <v>71000</v>
      </c>
      <c r="O30" s="94">
        <v>20000</v>
      </c>
      <c r="P30" s="94">
        <v>0</v>
      </c>
      <c r="Q30" s="94"/>
      <c r="R30" s="94"/>
      <c r="S30" s="94"/>
      <c r="T30" s="94">
        <v>33000</v>
      </c>
      <c r="U30" s="94"/>
      <c r="V30" s="94">
        <v>22000</v>
      </c>
      <c r="W30" s="94">
        <v>127000</v>
      </c>
      <c r="X30" s="94"/>
      <c r="Y30" s="94">
        <v>92000</v>
      </c>
      <c r="Z30" s="94">
        <v>36000</v>
      </c>
      <c r="AA30" s="94">
        <v>155000</v>
      </c>
      <c r="AB30" s="94">
        <v>55000</v>
      </c>
      <c r="AC30" s="94">
        <v>42000</v>
      </c>
      <c r="AD30" s="94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</row>
    <row r="31" spans="1:41" ht="38.25" customHeight="1">
      <c r="A31" s="36"/>
      <c r="B31" s="31"/>
      <c r="C31" s="39"/>
      <c r="D31" s="17">
        <f>H31</f>
        <v>1066000</v>
      </c>
      <c r="E31" s="17">
        <v>989000</v>
      </c>
      <c r="F31" s="17">
        <f t="shared" si="1"/>
        <v>77000</v>
      </c>
      <c r="G31" s="18" t="s">
        <v>25</v>
      </c>
      <c r="H31" s="79">
        <f t="shared" si="2"/>
        <v>1066000</v>
      </c>
      <c r="I31" s="94"/>
      <c r="J31" s="94"/>
      <c r="K31" s="94">
        <v>62000</v>
      </c>
      <c r="L31" s="94">
        <v>72000</v>
      </c>
      <c r="M31" s="94">
        <v>62000</v>
      </c>
      <c r="N31" s="94">
        <v>30000</v>
      </c>
      <c r="O31" s="94">
        <v>10000</v>
      </c>
      <c r="P31" s="94">
        <v>0</v>
      </c>
      <c r="Q31" s="94"/>
      <c r="R31" s="94"/>
      <c r="S31" s="94"/>
      <c r="T31" s="94">
        <v>72000</v>
      </c>
      <c r="U31" s="94"/>
      <c r="V31" s="94">
        <v>72000</v>
      </c>
      <c r="W31" s="94">
        <v>174000</v>
      </c>
      <c r="X31" s="94"/>
      <c r="Y31" s="94">
        <v>92000</v>
      </c>
      <c r="Z31" s="94">
        <v>72000</v>
      </c>
      <c r="AA31" s="94">
        <v>184000</v>
      </c>
      <c r="AB31" s="94">
        <v>134000</v>
      </c>
      <c r="AC31" s="94">
        <v>30000</v>
      </c>
      <c r="AD31" s="94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41" ht="38.25" customHeight="1" thickBot="1">
      <c r="A32" s="37"/>
      <c r="B32" s="32"/>
      <c r="C32" s="21" t="s">
        <v>79</v>
      </c>
      <c r="D32" s="22">
        <f>H32</f>
        <v>10765000</v>
      </c>
      <c r="E32" s="22">
        <v>11547000</v>
      </c>
      <c r="F32" s="22">
        <f t="shared" si="1"/>
        <v>-782000</v>
      </c>
      <c r="G32" s="23" t="s">
        <v>26</v>
      </c>
      <c r="H32" s="79">
        <f t="shared" si="2"/>
        <v>10765000</v>
      </c>
      <c r="I32" s="94"/>
      <c r="J32" s="94"/>
      <c r="K32" s="94">
        <v>495000</v>
      </c>
      <c r="L32" s="94">
        <v>527000</v>
      </c>
      <c r="M32" s="94">
        <v>572000</v>
      </c>
      <c r="N32" s="94">
        <v>1027000</v>
      </c>
      <c r="O32" s="94">
        <v>313000</v>
      </c>
      <c r="P32" s="94">
        <v>0</v>
      </c>
      <c r="Q32" s="94"/>
      <c r="R32" s="94"/>
      <c r="S32" s="94"/>
      <c r="T32" s="94">
        <v>498000</v>
      </c>
      <c r="U32" s="94"/>
      <c r="V32" s="94">
        <v>342000</v>
      </c>
      <c r="W32" s="94">
        <v>1977000</v>
      </c>
      <c r="X32" s="94"/>
      <c r="Y32" s="94">
        <v>1433000</v>
      </c>
      <c r="Z32" s="94">
        <v>512000</v>
      </c>
      <c r="AA32" s="94">
        <v>2199000</v>
      </c>
      <c r="AB32" s="94">
        <v>870000</v>
      </c>
      <c r="AC32" s="94"/>
      <c r="AD32" s="94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1:41" ht="38.25" customHeight="1">
      <c r="A33" s="36"/>
      <c r="B33" s="38" t="s">
        <v>27</v>
      </c>
      <c r="C33" s="40"/>
      <c r="D33" s="43">
        <f>SUM(D34,D38,D46,D49:D53,D57:D59,D63:D68)</f>
        <v>8479000</v>
      </c>
      <c r="E33" s="43">
        <v>7879000</v>
      </c>
      <c r="F33" s="43">
        <f t="shared" si="1"/>
        <v>600000</v>
      </c>
      <c r="G33" s="44"/>
      <c r="H33" s="79">
        <f t="shared" si="2"/>
        <v>0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1" ht="38.25" customHeight="1">
      <c r="A34" s="36"/>
      <c r="B34" s="30"/>
      <c r="C34" s="10" t="s">
        <v>28</v>
      </c>
      <c r="D34" s="17">
        <f>SUM(D35:D37)</f>
        <v>281000</v>
      </c>
      <c r="E34" s="17">
        <f>SUM(E35:E37)</f>
        <v>221000</v>
      </c>
      <c r="F34" s="17">
        <f t="shared" si="1"/>
        <v>60000</v>
      </c>
      <c r="G34" s="18"/>
      <c r="H34" s="79">
        <f t="shared" si="2"/>
        <v>0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</row>
    <row r="35" spans="1:41" ht="38.25" customHeight="1">
      <c r="A35" s="36"/>
      <c r="B35" s="31"/>
      <c r="C35" s="45"/>
      <c r="D35" s="17">
        <f>H35</f>
        <v>90000</v>
      </c>
      <c r="E35" s="17">
        <v>90000</v>
      </c>
      <c r="F35" s="17">
        <f t="shared" si="1"/>
        <v>0</v>
      </c>
      <c r="G35" s="18" t="s">
        <v>29</v>
      </c>
      <c r="H35" s="79">
        <f t="shared" si="2"/>
        <v>90000</v>
      </c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>
        <v>90000</v>
      </c>
      <c r="AB35" s="94"/>
      <c r="AC35" s="94"/>
      <c r="AD35" s="94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</row>
    <row r="36" spans="1:41" ht="38.25" customHeight="1">
      <c r="A36" s="36"/>
      <c r="B36" s="31"/>
      <c r="C36" s="45"/>
      <c r="D36" s="17">
        <f>H36</f>
        <v>190000</v>
      </c>
      <c r="E36" s="17">
        <v>130000</v>
      </c>
      <c r="F36" s="17">
        <f aca="true" t="shared" si="4" ref="F36:F66">SUM(D36-E36)</f>
        <v>60000</v>
      </c>
      <c r="G36" s="18" t="s">
        <v>30</v>
      </c>
      <c r="H36" s="79">
        <f t="shared" si="2"/>
        <v>190000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>
        <v>100000</v>
      </c>
      <c r="AA36" s="94">
        <v>90000</v>
      </c>
      <c r="AB36" s="94"/>
      <c r="AC36" s="94"/>
      <c r="AD36" s="94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  <row r="37" spans="1:41" ht="38.25" customHeight="1">
      <c r="A37" s="36"/>
      <c r="B37" s="31"/>
      <c r="C37" s="39"/>
      <c r="D37" s="17">
        <f>H37</f>
        <v>1000</v>
      </c>
      <c r="E37" s="17">
        <v>1000</v>
      </c>
      <c r="F37" s="17">
        <f t="shared" si="4"/>
        <v>0</v>
      </c>
      <c r="G37" s="18" t="s">
        <v>31</v>
      </c>
      <c r="H37" s="79">
        <f t="shared" si="2"/>
        <v>1000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>
        <v>1000</v>
      </c>
      <c r="AB37" s="94"/>
      <c r="AC37" s="94"/>
      <c r="AD37" s="94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  <row r="38" spans="1:41" ht="38.25" customHeight="1">
      <c r="A38" s="36"/>
      <c r="B38" s="31"/>
      <c r="C38" s="10" t="s">
        <v>32</v>
      </c>
      <c r="D38" s="17">
        <f>SUM(D39:D45)</f>
        <v>886000</v>
      </c>
      <c r="E38" s="17">
        <f>SUM(E39:E45)</f>
        <v>920000</v>
      </c>
      <c r="F38" s="17">
        <f t="shared" si="4"/>
        <v>-34000</v>
      </c>
      <c r="G38" s="18"/>
      <c r="H38" s="79">
        <f t="shared" si="2"/>
        <v>0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</row>
    <row r="39" spans="1:41" ht="38.25" customHeight="1">
      <c r="A39" s="36"/>
      <c r="B39" s="31"/>
      <c r="C39" s="42"/>
      <c r="D39" s="17">
        <f aca="true" t="shared" si="5" ref="D39:D45">H39</f>
        <v>323000</v>
      </c>
      <c r="E39" s="17">
        <v>357000</v>
      </c>
      <c r="F39" s="17">
        <f t="shared" si="4"/>
        <v>-34000</v>
      </c>
      <c r="G39" s="18" t="s">
        <v>33</v>
      </c>
      <c r="H39" s="79">
        <f t="shared" si="2"/>
        <v>323000</v>
      </c>
      <c r="I39" s="94">
        <v>17000</v>
      </c>
      <c r="J39" s="94"/>
      <c r="K39" s="94">
        <v>17000</v>
      </c>
      <c r="L39" s="94">
        <v>17000</v>
      </c>
      <c r="M39" s="94"/>
      <c r="N39" s="94"/>
      <c r="O39" s="94">
        <v>51000</v>
      </c>
      <c r="P39" s="94"/>
      <c r="Q39" s="94"/>
      <c r="R39" s="94"/>
      <c r="S39" s="94"/>
      <c r="T39" s="94"/>
      <c r="U39" s="94"/>
      <c r="V39" s="94"/>
      <c r="W39" s="94">
        <v>34000</v>
      </c>
      <c r="X39" s="94"/>
      <c r="Y39" s="94">
        <v>68000</v>
      </c>
      <c r="Z39" s="94">
        <v>0</v>
      </c>
      <c r="AA39" s="94">
        <v>34000</v>
      </c>
      <c r="AB39" s="94">
        <v>34000</v>
      </c>
      <c r="AC39" s="94">
        <v>51000</v>
      </c>
      <c r="AD39" s="94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</row>
    <row r="40" spans="1:41" ht="38.25" customHeight="1">
      <c r="A40" s="36"/>
      <c r="B40" s="31"/>
      <c r="C40" s="45"/>
      <c r="D40" s="17">
        <f t="shared" si="5"/>
        <v>1000</v>
      </c>
      <c r="E40" s="17">
        <v>1000</v>
      </c>
      <c r="F40" s="17">
        <f t="shared" si="4"/>
        <v>0</v>
      </c>
      <c r="G40" s="18" t="s">
        <v>596</v>
      </c>
      <c r="H40" s="79">
        <f aca="true" t="shared" si="6" ref="H40:H71">SUM(I40:AC40)</f>
        <v>1000</v>
      </c>
      <c r="I40" s="94">
        <v>1000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</row>
    <row r="41" spans="1:41" ht="38.25" customHeight="1">
      <c r="A41" s="36"/>
      <c r="B41" s="31"/>
      <c r="C41" s="45"/>
      <c r="D41" s="17">
        <f t="shared" si="5"/>
        <v>315000</v>
      </c>
      <c r="E41" s="17">
        <v>315000</v>
      </c>
      <c r="F41" s="17">
        <f t="shared" si="4"/>
        <v>0</v>
      </c>
      <c r="G41" s="18" t="s">
        <v>328</v>
      </c>
      <c r="H41" s="79">
        <f t="shared" si="6"/>
        <v>315000</v>
      </c>
      <c r="I41" s="94">
        <v>315000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</row>
    <row r="42" spans="1:41" ht="38.25" customHeight="1">
      <c r="A42" s="36"/>
      <c r="B42" s="31"/>
      <c r="C42" s="45"/>
      <c r="D42" s="17">
        <f t="shared" si="5"/>
        <v>1000</v>
      </c>
      <c r="E42" s="17">
        <v>1000</v>
      </c>
      <c r="F42" s="17">
        <f t="shared" si="4"/>
        <v>0</v>
      </c>
      <c r="G42" s="18" t="s">
        <v>90</v>
      </c>
      <c r="H42" s="79">
        <f t="shared" si="6"/>
        <v>1000</v>
      </c>
      <c r="I42" s="94">
        <v>1000</v>
      </c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  <row r="43" spans="1:41" ht="38.25" customHeight="1">
      <c r="A43" s="36"/>
      <c r="B43" s="31"/>
      <c r="C43" s="45"/>
      <c r="D43" s="17">
        <f t="shared" si="5"/>
        <v>56000</v>
      </c>
      <c r="E43" s="17">
        <v>56000</v>
      </c>
      <c r="F43" s="17">
        <f t="shared" si="4"/>
        <v>0</v>
      </c>
      <c r="G43" s="18" t="s">
        <v>329</v>
      </c>
      <c r="H43" s="79">
        <f t="shared" si="6"/>
        <v>56000</v>
      </c>
      <c r="I43" s="94">
        <v>56000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</row>
    <row r="44" spans="1:41" ht="38.25" customHeight="1">
      <c r="A44" s="36"/>
      <c r="B44" s="31"/>
      <c r="C44" s="45"/>
      <c r="D44" s="17">
        <f t="shared" si="5"/>
        <v>189000</v>
      </c>
      <c r="E44" s="17">
        <v>189000</v>
      </c>
      <c r="F44" s="17">
        <f t="shared" si="4"/>
        <v>0</v>
      </c>
      <c r="G44" s="18" t="s">
        <v>330</v>
      </c>
      <c r="H44" s="79">
        <f t="shared" si="6"/>
        <v>189000</v>
      </c>
      <c r="I44" s="94">
        <v>189000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</row>
    <row r="45" spans="1:41" ht="38.25" customHeight="1">
      <c r="A45" s="36"/>
      <c r="B45" s="31"/>
      <c r="C45" s="39"/>
      <c r="D45" s="17">
        <f t="shared" si="5"/>
        <v>1000</v>
      </c>
      <c r="E45" s="17">
        <v>1000</v>
      </c>
      <c r="F45" s="17">
        <f t="shared" si="4"/>
        <v>0</v>
      </c>
      <c r="G45" s="18" t="s">
        <v>327</v>
      </c>
      <c r="H45" s="79">
        <f t="shared" si="6"/>
        <v>1000</v>
      </c>
      <c r="I45" s="94">
        <v>1000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</row>
    <row r="46" spans="1:41" ht="38.25" customHeight="1">
      <c r="A46" s="36"/>
      <c r="B46" s="31"/>
      <c r="C46" s="10" t="s">
        <v>91</v>
      </c>
      <c r="D46" s="17">
        <f>SUM(D47:D48)</f>
        <v>18000</v>
      </c>
      <c r="E46" s="17">
        <f>SUM(E47:E48)</f>
        <v>35000</v>
      </c>
      <c r="F46" s="17">
        <f t="shared" si="4"/>
        <v>-17000</v>
      </c>
      <c r="G46" s="18"/>
      <c r="H46" s="79">
        <f t="shared" si="6"/>
        <v>0</v>
      </c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</row>
    <row r="47" spans="1:41" ht="38.25" customHeight="1">
      <c r="A47" s="36"/>
      <c r="B47" s="31"/>
      <c r="C47" s="42"/>
      <c r="D47" s="17">
        <f aca="true" t="shared" si="7" ref="D47:D52">H47</f>
        <v>1000</v>
      </c>
      <c r="E47" s="17">
        <v>1000</v>
      </c>
      <c r="F47" s="17">
        <f t="shared" si="4"/>
        <v>0</v>
      </c>
      <c r="G47" s="18" t="s">
        <v>92</v>
      </c>
      <c r="H47" s="79">
        <f t="shared" si="6"/>
        <v>1000</v>
      </c>
      <c r="I47" s="94">
        <v>1000</v>
      </c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</row>
    <row r="48" spans="1:41" ht="38.25" customHeight="1">
      <c r="A48" s="36"/>
      <c r="B48" s="31"/>
      <c r="C48" s="39"/>
      <c r="D48" s="17">
        <f t="shared" si="7"/>
        <v>17000</v>
      </c>
      <c r="E48" s="17">
        <v>34000</v>
      </c>
      <c r="F48" s="17">
        <f t="shared" si="4"/>
        <v>-17000</v>
      </c>
      <c r="G48" s="18" t="s">
        <v>93</v>
      </c>
      <c r="H48" s="79">
        <f t="shared" si="6"/>
        <v>17000</v>
      </c>
      <c r="I48" s="94">
        <v>17000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</row>
    <row r="49" spans="1:41" ht="38.25" customHeight="1">
      <c r="A49" s="36"/>
      <c r="B49" s="31"/>
      <c r="C49" s="10" t="s">
        <v>94</v>
      </c>
      <c r="D49" s="17">
        <f t="shared" si="7"/>
        <v>1009000</v>
      </c>
      <c r="E49" s="17">
        <v>770000</v>
      </c>
      <c r="F49" s="17">
        <f t="shared" si="4"/>
        <v>239000</v>
      </c>
      <c r="G49" s="18" t="s">
        <v>95</v>
      </c>
      <c r="H49" s="79">
        <f t="shared" si="6"/>
        <v>1009000</v>
      </c>
      <c r="I49" s="94">
        <v>100000</v>
      </c>
      <c r="J49" s="94"/>
      <c r="K49" s="94">
        <v>14000</v>
      </c>
      <c r="L49" s="94">
        <v>255000</v>
      </c>
      <c r="M49" s="94"/>
      <c r="N49" s="94">
        <v>274000</v>
      </c>
      <c r="O49" s="94">
        <v>65000</v>
      </c>
      <c r="P49" s="94"/>
      <c r="Q49" s="94"/>
      <c r="R49" s="94">
        <v>2000</v>
      </c>
      <c r="S49" s="94"/>
      <c r="T49" s="94">
        <v>9000</v>
      </c>
      <c r="U49" s="94"/>
      <c r="V49" s="94"/>
      <c r="W49" s="94"/>
      <c r="X49" s="94"/>
      <c r="Y49" s="94"/>
      <c r="Z49" s="94"/>
      <c r="AA49" s="94"/>
      <c r="AB49" s="94">
        <v>90000</v>
      </c>
      <c r="AC49" s="94">
        <v>200000</v>
      </c>
      <c r="AD49" s="94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</row>
    <row r="50" spans="1:41" ht="38.25" customHeight="1">
      <c r="A50" s="36"/>
      <c r="B50" s="31"/>
      <c r="C50" s="10" t="s">
        <v>96</v>
      </c>
      <c r="D50" s="17">
        <f t="shared" si="7"/>
        <v>2000</v>
      </c>
      <c r="E50" s="17">
        <v>2000</v>
      </c>
      <c r="F50" s="17">
        <f t="shared" si="4"/>
        <v>0</v>
      </c>
      <c r="G50" s="18" t="s">
        <v>595</v>
      </c>
      <c r="H50" s="79">
        <f t="shared" si="6"/>
        <v>2000</v>
      </c>
      <c r="I50" s="94">
        <v>2000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</row>
    <row r="51" spans="1:41" ht="38.25" customHeight="1">
      <c r="A51" s="36"/>
      <c r="B51" s="31"/>
      <c r="C51" s="10" t="s">
        <v>97</v>
      </c>
      <c r="D51" s="17">
        <f t="shared" si="7"/>
        <v>1000</v>
      </c>
      <c r="E51" s="17">
        <v>20000</v>
      </c>
      <c r="F51" s="17">
        <f t="shared" si="4"/>
        <v>-19000</v>
      </c>
      <c r="G51" s="18" t="s">
        <v>98</v>
      </c>
      <c r="H51" s="79">
        <f t="shared" si="6"/>
        <v>1000</v>
      </c>
      <c r="I51" s="94">
        <v>1000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</row>
    <row r="52" spans="1:41" ht="38.25" customHeight="1">
      <c r="A52" s="36"/>
      <c r="B52" s="31"/>
      <c r="C52" s="10" t="s">
        <v>99</v>
      </c>
      <c r="D52" s="17">
        <f t="shared" si="7"/>
        <v>2000</v>
      </c>
      <c r="E52" s="17">
        <v>2000</v>
      </c>
      <c r="F52" s="17">
        <f t="shared" si="4"/>
        <v>0</v>
      </c>
      <c r="G52" s="18" t="s">
        <v>100</v>
      </c>
      <c r="H52" s="79">
        <f t="shared" si="6"/>
        <v>2000</v>
      </c>
      <c r="I52" s="94">
        <v>1000</v>
      </c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>
        <v>1000</v>
      </c>
      <c r="AC52" s="94"/>
      <c r="AD52" s="94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</row>
    <row r="53" spans="1:41" ht="38.25" customHeight="1">
      <c r="A53" s="36"/>
      <c r="B53" s="31"/>
      <c r="C53" s="10" t="s">
        <v>101</v>
      </c>
      <c r="D53" s="17">
        <f>SUM(D54:D56)</f>
        <v>1310000</v>
      </c>
      <c r="E53" s="17">
        <f>SUM(E54:E56)</f>
        <v>1117000</v>
      </c>
      <c r="F53" s="17">
        <f t="shared" si="4"/>
        <v>193000</v>
      </c>
      <c r="G53" s="18"/>
      <c r="H53" s="79">
        <f t="shared" si="6"/>
        <v>0</v>
      </c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</row>
    <row r="54" spans="1:41" ht="38.25" customHeight="1">
      <c r="A54" s="36"/>
      <c r="B54" s="31"/>
      <c r="C54" s="45"/>
      <c r="D54" s="43">
        <f>H54</f>
        <v>67000</v>
      </c>
      <c r="E54" s="43">
        <v>43000</v>
      </c>
      <c r="F54" s="43">
        <f t="shared" si="4"/>
        <v>24000</v>
      </c>
      <c r="G54" s="44" t="s">
        <v>102</v>
      </c>
      <c r="H54" s="79">
        <f t="shared" si="6"/>
        <v>67000</v>
      </c>
      <c r="I54" s="94">
        <v>6000</v>
      </c>
      <c r="J54" s="94"/>
      <c r="K54" s="94"/>
      <c r="L54" s="94">
        <v>33000</v>
      </c>
      <c r="M54" s="94"/>
      <c r="N54" s="94">
        <v>25000</v>
      </c>
      <c r="O54" s="94"/>
      <c r="P54" s="94">
        <v>1000</v>
      </c>
      <c r="Q54" s="94"/>
      <c r="R54" s="94"/>
      <c r="S54" s="94"/>
      <c r="T54" s="94">
        <v>2000</v>
      </c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</row>
    <row r="55" spans="1:41" ht="38.25" customHeight="1">
      <c r="A55" s="36"/>
      <c r="B55" s="31"/>
      <c r="C55" s="45"/>
      <c r="D55" s="43">
        <f>H55</f>
        <v>1225000</v>
      </c>
      <c r="E55" s="43">
        <v>1060000</v>
      </c>
      <c r="F55" s="43">
        <f t="shared" si="4"/>
        <v>165000</v>
      </c>
      <c r="G55" s="44" t="s">
        <v>103</v>
      </c>
      <c r="H55" s="79">
        <f t="shared" si="6"/>
        <v>1225000</v>
      </c>
      <c r="I55" s="94">
        <v>1000</v>
      </c>
      <c r="J55" s="94"/>
      <c r="K55" s="94"/>
      <c r="L55" s="94">
        <v>372000</v>
      </c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>
        <v>300000</v>
      </c>
      <c r="Z55" s="94"/>
      <c r="AA55" s="94">
        <v>360000</v>
      </c>
      <c r="AB55" s="94">
        <v>72000</v>
      </c>
      <c r="AC55" s="94">
        <v>120000</v>
      </c>
      <c r="AD55" s="94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</row>
    <row r="56" spans="1:41" ht="38.25" customHeight="1">
      <c r="A56" s="36"/>
      <c r="B56" s="31"/>
      <c r="C56" s="39"/>
      <c r="D56" s="43">
        <f>H56</f>
        <v>18000</v>
      </c>
      <c r="E56" s="17">
        <v>14000</v>
      </c>
      <c r="F56" s="17">
        <f t="shared" si="4"/>
        <v>4000</v>
      </c>
      <c r="G56" s="18" t="s">
        <v>104</v>
      </c>
      <c r="H56" s="79">
        <f t="shared" si="6"/>
        <v>18000</v>
      </c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>
        <v>9000</v>
      </c>
      <c r="T56" s="94"/>
      <c r="U56" s="94"/>
      <c r="V56" s="94"/>
      <c r="W56" s="94"/>
      <c r="X56" s="94"/>
      <c r="Y56" s="94"/>
      <c r="Z56" s="94">
        <v>5000</v>
      </c>
      <c r="AA56" s="94">
        <v>2000</v>
      </c>
      <c r="AB56" s="94">
        <v>2000</v>
      </c>
      <c r="AC56" s="94"/>
      <c r="AD56" s="94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</row>
    <row r="57" spans="1:41" ht="38.25" customHeight="1" thickBot="1">
      <c r="A57" s="37"/>
      <c r="B57" s="32"/>
      <c r="C57" s="21" t="s">
        <v>105</v>
      </c>
      <c r="D57" s="28">
        <f>H57</f>
        <v>27000</v>
      </c>
      <c r="E57" s="22">
        <v>16000</v>
      </c>
      <c r="F57" s="22">
        <f t="shared" si="4"/>
        <v>11000</v>
      </c>
      <c r="G57" s="23" t="s">
        <v>106</v>
      </c>
      <c r="H57" s="79">
        <f t="shared" si="6"/>
        <v>27000</v>
      </c>
      <c r="I57" s="94">
        <v>2000</v>
      </c>
      <c r="J57" s="94"/>
      <c r="K57" s="94"/>
      <c r="L57" s="94"/>
      <c r="M57" s="94"/>
      <c r="N57" s="94">
        <v>25000</v>
      </c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</row>
    <row r="58" spans="1:41" ht="38.25" customHeight="1">
      <c r="A58" s="109"/>
      <c r="B58" s="108"/>
      <c r="C58" s="110" t="s">
        <v>107</v>
      </c>
      <c r="D58" s="15">
        <f>H58</f>
        <v>389000</v>
      </c>
      <c r="E58" s="15">
        <v>125000</v>
      </c>
      <c r="F58" s="15">
        <f t="shared" si="4"/>
        <v>264000</v>
      </c>
      <c r="G58" s="16" t="s">
        <v>535</v>
      </c>
      <c r="H58" s="79">
        <f t="shared" si="6"/>
        <v>389000</v>
      </c>
      <c r="I58" s="94">
        <v>389000</v>
      </c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</row>
    <row r="59" spans="1:41" ht="38.25" customHeight="1">
      <c r="A59" s="36"/>
      <c r="B59" s="31"/>
      <c r="C59" s="40" t="s">
        <v>108</v>
      </c>
      <c r="D59" s="43">
        <f>SUM(D60:D62)</f>
        <v>151000</v>
      </c>
      <c r="E59" s="43">
        <f>SUM(E60:E62)</f>
        <v>71000</v>
      </c>
      <c r="F59" s="43">
        <f t="shared" si="4"/>
        <v>80000</v>
      </c>
      <c r="G59" s="44"/>
      <c r="H59" s="79">
        <f t="shared" si="6"/>
        <v>0</v>
      </c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</row>
    <row r="60" spans="1:41" ht="38.25" customHeight="1">
      <c r="A60" s="36"/>
      <c r="B60" s="31"/>
      <c r="C60" s="42"/>
      <c r="D60" s="17">
        <f aca="true" t="shared" si="8" ref="D60:D68">H60</f>
        <v>88000</v>
      </c>
      <c r="E60" s="17">
        <v>5000</v>
      </c>
      <c r="F60" s="17">
        <f t="shared" si="4"/>
        <v>83000</v>
      </c>
      <c r="G60" s="18" t="s">
        <v>109</v>
      </c>
      <c r="H60" s="79">
        <f t="shared" si="6"/>
        <v>88000</v>
      </c>
      <c r="I60" s="94">
        <v>72000</v>
      </c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>
        <v>16000</v>
      </c>
      <c r="AC60" s="94"/>
      <c r="AD60" s="94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</row>
    <row r="61" spans="1:41" ht="38.25" customHeight="1">
      <c r="A61" s="36"/>
      <c r="B61" s="31"/>
      <c r="C61" s="45"/>
      <c r="D61" s="17">
        <f t="shared" si="8"/>
        <v>58000</v>
      </c>
      <c r="E61" s="17">
        <v>61000</v>
      </c>
      <c r="F61" s="17">
        <f t="shared" si="4"/>
        <v>-3000</v>
      </c>
      <c r="G61" s="18" t="s">
        <v>110</v>
      </c>
      <c r="H61" s="79">
        <f t="shared" si="6"/>
        <v>58000</v>
      </c>
      <c r="I61" s="94"/>
      <c r="J61" s="94"/>
      <c r="K61" s="94"/>
      <c r="L61" s="94">
        <v>3000</v>
      </c>
      <c r="M61" s="94"/>
      <c r="N61" s="94">
        <v>8000</v>
      </c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>
        <v>6000</v>
      </c>
      <c r="Z61" s="94">
        <v>1000</v>
      </c>
      <c r="AA61" s="94">
        <v>40000</v>
      </c>
      <c r="AB61" s="94"/>
      <c r="AC61" s="94"/>
      <c r="AD61" s="94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</row>
    <row r="62" spans="1:41" ht="38.25" customHeight="1">
      <c r="A62" s="36"/>
      <c r="B62" s="31"/>
      <c r="C62" s="45"/>
      <c r="D62" s="17">
        <f t="shared" si="8"/>
        <v>5000</v>
      </c>
      <c r="E62" s="17">
        <v>5000</v>
      </c>
      <c r="F62" s="17">
        <f t="shared" si="4"/>
        <v>0</v>
      </c>
      <c r="G62" s="18" t="s">
        <v>111</v>
      </c>
      <c r="H62" s="79">
        <f t="shared" si="6"/>
        <v>5000</v>
      </c>
      <c r="I62" s="94"/>
      <c r="J62" s="94"/>
      <c r="K62" s="94"/>
      <c r="L62" s="94"/>
      <c r="M62" s="94"/>
      <c r="N62" s="94">
        <v>5000</v>
      </c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</row>
    <row r="63" spans="1:41" ht="38.25" customHeight="1">
      <c r="A63" s="36"/>
      <c r="B63" s="31"/>
      <c r="C63" s="10" t="s">
        <v>112</v>
      </c>
      <c r="D63" s="17">
        <f t="shared" si="8"/>
        <v>1743000</v>
      </c>
      <c r="E63" s="17">
        <v>1864000</v>
      </c>
      <c r="F63" s="17">
        <f t="shared" si="4"/>
        <v>-121000</v>
      </c>
      <c r="G63" s="18" t="s">
        <v>113</v>
      </c>
      <c r="H63" s="79">
        <f t="shared" si="6"/>
        <v>1743000</v>
      </c>
      <c r="I63" s="94">
        <v>732000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>
        <v>831000</v>
      </c>
      <c r="AA63" s="94"/>
      <c r="AB63" s="94"/>
      <c r="AC63" s="94">
        <v>180000</v>
      </c>
      <c r="AD63" s="94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</row>
    <row r="64" spans="1:41" ht="38.25" customHeight="1">
      <c r="A64" s="36"/>
      <c r="B64" s="31"/>
      <c r="C64" s="10" t="s">
        <v>114</v>
      </c>
      <c r="D64" s="17">
        <f t="shared" si="8"/>
        <v>180000</v>
      </c>
      <c r="E64" s="17">
        <v>180000</v>
      </c>
      <c r="F64" s="17">
        <f t="shared" si="4"/>
        <v>0</v>
      </c>
      <c r="G64" s="18" t="s">
        <v>115</v>
      </c>
      <c r="H64" s="79">
        <f t="shared" si="6"/>
        <v>180000</v>
      </c>
      <c r="I64" s="94">
        <v>180000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</row>
    <row r="65" spans="1:41" ht="38.25" customHeight="1">
      <c r="A65" s="36"/>
      <c r="B65" s="31"/>
      <c r="C65" s="10" t="s">
        <v>378</v>
      </c>
      <c r="D65" s="17">
        <f t="shared" si="8"/>
        <v>266000</v>
      </c>
      <c r="E65" s="17">
        <v>171000</v>
      </c>
      <c r="F65" s="17">
        <f t="shared" si="4"/>
        <v>95000</v>
      </c>
      <c r="G65" s="18" t="s">
        <v>422</v>
      </c>
      <c r="H65" s="79">
        <f t="shared" si="6"/>
        <v>266000</v>
      </c>
      <c r="I65" s="94"/>
      <c r="J65" s="94"/>
      <c r="K65" s="94">
        <v>35000</v>
      </c>
      <c r="L65" s="94"/>
      <c r="M65" s="94"/>
      <c r="N65" s="94"/>
      <c r="O65" s="94">
        <v>89000</v>
      </c>
      <c r="P65" s="94"/>
      <c r="Q65" s="94"/>
      <c r="R65" s="94"/>
      <c r="S65" s="94"/>
      <c r="T65" s="94">
        <v>142000</v>
      </c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</row>
    <row r="66" spans="1:41" ht="38.25" customHeight="1">
      <c r="A66" s="36"/>
      <c r="B66" s="31"/>
      <c r="C66" s="10" t="s">
        <v>379</v>
      </c>
      <c r="D66" s="17">
        <f t="shared" si="8"/>
        <v>280000</v>
      </c>
      <c r="E66" s="17">
        <v>140000</v>
      </c>
      <c r="F66" s="17">
        <f t="shared" si="4"/>
        <v>140000</v>
      </c>
      <c r="G66" s="18" t="s">
        <v>423</v>
      </c>
      <c r="H66" s="79">
        <f t="shared" si="6"/>
        <v>280000</v>
      </c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>
        <v>140000</v>
      </c>
      <c r="U66" s="94"/>
      <c r="V66" s="94"/>
      <c r="W66" s="94"/>
      <c r="X66" s="94"/>
      <c r="Y66" s="94"/>
      <c r="Z66" s="94"/>
      <c r="AA66" s="94"/>
      <c r="AB66" s="94">
        <v>140000</v>
      </c>
      <c r="AC66" s="94"/>
      <c r="AD66" s="94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</row>
    <row r="67" spans="1:41" ht="38.25" customHeight="1">
      <c r="A67" s="36"/>
      <c r="B67" s="31"/>
      <c r="C67" s="10" t="s">
        <v>380</v>
      </c>
      <c r="D67" s="17">
        <f t="shared" si="8"/>
        <v>55000</v>
      </c>
      <c r="E67" s="17">
        <v>55000</v>
      </c>
      <c r="F67" s="17">
        <f aca="true" t="shared" si="9" ref="F67:F91">SUM(D67-E67)</f>
        <v>0</v>
      </c>
      <c r="G67" s="18" t="s">
        <v>424</v>
      </c>
      <c r="H67" s="79">
        <f t="shared" si="6"/>
        <v>55000</v>
      </c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>
        <v>55000</v>
      </c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</row>
    <row r="68" spans="1:41" ht="38.25" customHeight="1">
      <c r="A68" s="36"/>
      <c r="B68" s="31"/>
      <c r="C68" s="10" t="s">
        <v>381</v>
      </c>
      <c r="D68" s="17">
        <f t="shared" si="8"/>
        <v>1879000</v>
      </c>
      <c r="E68" s="17">
        <v>2226000</v>
      </c>
      <c r="F68" s="17">
        <f t="shared" si="9"/>
        <v>-347000</v>
      </c>
      <c r="G68" s="18" t="s">
        <v>425</v>
      </c>
      <c r="H68" s="79">
        <f t="shared" si="6"/>
        <v>1879000</v>
      </c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>
        <v>693000</v>
      </c>
      <c r="U68" s="94"/>
      <c r="V68" s="94"/>
      <c r="W68" s="94"/>
      <c r="X68" s="94"/>
      <c r="Y68" s="94"/>
      <c r="Z68" s="94"/>
      <c r="AA68" s="94"/>
      <c r="AB68" s="94"/>
      <c r="AC68" s="94">
        <v>1186000</v>
      </c>
      <c r="AD68" s="94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</row>
    <row r="69" spans="1:41" ht="38.25" customHeight="1">
      <c r="A69" s="36"/>
      <c r="B69" s="11" t="s">
        <v>116</v>
      </c>
      <c r="C69" s="10"/>
      <c r="D69" s="17">
        <f>SUM(D70,D76,D77,D78,D79,D82,D83,D84,D85,D88,D89,D90,D95,D109,D113,D116,D119,D122,D123,D124,D125)</f>
        <v>33861000</v>
      </c>
      <c r="E69" s="17">
        <f>SUM(E70,E76,E77,E78,E79,E82,E83,E84,E85,E88,E89,E90,E95,E109,E113,E116,E119,E122,E123,E124,E125)</f>
        <v>29278000</v>
      </c>
      <c r="F69" s="17">
        <f t="shared" si="9"/>
        <v>4583000</v>
      </c>
      <c r="G69" s="18"/>
      <c r="H69" s="79">
        <f t="shared" si="6"/>
        <v>0</v>
      </c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</row>
    <row r="70" spans="1:41" ht="38.25" customHeight="1">
      <c r="A70" s="36"/>
      <c r="B70" s="30"/>
      <c r="C70" s="10" t="s">
        <v>117</v>
      </c>
      <c r="D70" s="17">
        <f>SUM(D71:D75)</f>
        <v>452000</v>
      </c>
      <c r="E70" s="17">
        <f>SUM(E71:E75)</f>
        <v>470000</v>
      </c>
      <c r="F70" s="17">
        <f t="shared" si="9"/>
        <v>-18000</v>
      </c>
      <c r="G70" s="18"/>
      <c r="H70" s="79">
        <f t="shared" si="6"/>
        <v>0</v>
      </c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</row>
    <row r="71" spans="1:41" ht="38.25" customHeight="1">
      <c r="A71" s="36"/>
      <c r="B71" s="31"/>
      <c r="C71" s="42"/>
      <c r="D71" s="17">
        <f aca="true" t="shared" si="10" ref="D71:D78">H71</f>
        <v>383000</v>
      </c>
      <c r="E71" s="17">
        <v>383000</v>
      </c>
      <c r="F71" s="17">
        <f t="shared" si="9"/>
        <v>0</v>
      </c>
      <c r="G71" s="18" t="s">
        <v>118</v>
      </c>
      <c r="H71" s="79">
        <f t="shared" si="6"/>
        <v>383000</v>
      </c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>
        <v>383000</v>
      </c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</row>
    <row r="72" spans="1:41" ht="38.25" customHeight="1">
      <c r="A72" s="36"/>
      <c r="B72" s="31"/>
      <c r="C72" s="45"/>
      <c r="D72" s="17">
        <f t="shared" si="10"/>
        <v>6000</v>
      </c>
      <c r="E72" s="17">
        <v>6000</v>
      </c>
      <c r="F72" s="17">
        <f t="shared" si="9"/>
        <v>0</v>
      </c>
      <c r="G72" s="18" t="s">
        <v>119</v>
      </c>
      <c r="H72" s="79">
        <f aca="true" t="shared" si="11" ref="H72:H103">SUM(I72:AC72)</f>
        <v>6000</v>
      </c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>
        <v>6000</v>
      </c>
      <c r="V72" s="94"/>
      <c r="W72" s="94"/>
      <c r="X72" s="94"/>
      <c r="Y72" s="94"/>
      <c r="Z72" s="94"/>
      <c r="AA72" s="94"/>
      <c r="AB72" s="94"/>
      <c r="AC72" s="94"/>
      <c r="AD72" s="94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</row>
    <row r="73" spans="1:41" ht="38.25" customHeight="1">
      <c r="A73" s="36"/>
      <c r="B73" s="31"/>
      <c r="C73" s="45"/>
      <c r="D73" s="17">
        <f t="shared" si="10"/>
        <v>1000</v>
      </c>
      <c r="E73" s="17">
        <v>1000</v>
      </c>
      <c r="F73" s="17">
        <f t="shared" si="9"/>
        <v>0</v>
      </c>
      <c r="G73" s="18" t="s">
        <v>362</v>
      </c>
      <c r="H73" s="79">
        <f t="shared" si="11"/>
        <v>1000</v>
      </c>
      <c r="I73" s="94">
        <v>1000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</row>
    <row r="74" spans="1:41" ht="38.25" customHeight="1">
      <c r="A74" s="36"/>
      <c r="B74" s="31"/>
      <c r="C74" s="45"/>
      <c r="D74" s="17">
        <f t="shared" si="10"/>
        <v>61000</v>
      </c>
      <c r="E74" s="17">
        <v>79000</v>
      </c>
      <c r="F74" s="17">
        <f t="shared" si="9"/>
        <v>-18000</v>
      </c>
      <c r="G74" s="18" t="s">
        <v>430</v>
      </c>
      <c r="H74" s="79">
        <f t="shared" si="11"/>
        <v>61000</v>
      </c>
      <c r="I74" s="94"/>
      <c r="J74" s="94"/>
      <c r="K74" s="94"/>
      <c r="L74" s="94"/>
      <c r="M74" s="94"/>
      <c r="N74" s="94">
        <v>60000</v>
      </c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>
        <v>0</v>
      </c>
      <c r="Z74" s="94"/>
      <c r="AA74" s="94">
        <v>1000</v>
      </c>
      <c r="AB74" s="94"/>
      <c r="AC74" s="94"/>
      <c r="AD74" s="94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</row>
    <row r="75" spans="1:41" ht="38.25" customHeight="1">
      <c r="A75" s="36"/>
      <c r="B75" s="31"/>
      <c r="C75" s="39"/>
      <c r="D75" s="17">
        <f t="shared" si="10"/>
        <v>1000</v>
      </c>
      <c r="E75" s="17">
        <v>1000</v>
      </c>
      <c r="F75" s="17">
        <f t="shared" si="9"/>
        <v>0</v>
      </c>
      <c r="G75" s="18" t="s">
        <v>382</v>
      </c>
      <c r="H75" s="79">
        <f t="shared" si="11"/>
        <v>1000</v>
      </c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>
        <v>1000</v>
      </c>
      <c r="W75" s="94"/>
      <c r="X75" s="94"/>
      <c r="Y75" s="94"/>
      <c r="Z75" s="94"/>
      <c r="AA75" s="94"/>
      <c r="AB75" s="94"/>
      <c r="AC75" s="94"/>
      <c r="AD75" s="94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</row>
    <row r="76" spans="1:41" ht="38.25" customHeight="1">
      <c r="A76" s="36"/>
      <c r="B76" s="31"/>
      <c r="C76" s="19" t="s">
        <v>280</v>
      </c>
      <c r="D76" s="17">
        <f t="shared" si="10"/>
        <v>1470000</v>
      </c>
      <c r="E76" s="17">
        <v>1161000</v>
      </c>
      <c r="F76" s="17">
        <f t="shared" si="9"/>
        <v>309000</v>
      </c>
      <c r="G76" s="18" t="s">
        <v>95</v>
      </c>
      <c r="H76" s="79">
        <f t="shared" si="11"/>
        <v>1470000</v>
      </c>
      <c r="I76" s="94"/>
      <c r="J76" s="94">
        <v>120000</v>
      </c>
      <c r="K76" s="94"/>
      <c r="L76" s="94"/>
      <c r="M76" s="94">
        <v>60000</v>
      </c>
      <c r="N76" s="94"/>
      <c r="O76" s="94"/>
      <c r="P76" s="94">
        <v>4000</v>
      </c>
      <c r="Q76" s="94"/>
      <c r="R76" s="94"/>
      <c r="S76" s="94">
        <v>22000</v>
      </c>
      <c r="T76" s="94"/>
      <c r="U76" s="94">
        <v>4000</v>
      </c>
      <c r="V76" s="94">
        <v>87000</v>
      </c>
      <c r="W76" s="94">
        <v>191000</v>
      </c>
      <c r="X76" s="94"/>
      <c r="Y76" s="94">
        <v>146000</v>
      </c>
      <c r="Z76" s="94">
        <v>36000</v>
      </c>
      <c r="AA76" s="94">
        <v>800000</v>
      </c>
      <c r="AB76" s="94"/>
      <c r="AC76" s="94"/>
      <c r="AD76" s="94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</row>
    <row r="77" spans="1:41" ht="38.25" customHeight="1">
      <c r="A77" s="36"/>
      <c r="B77" s="31"/>
      <c r="C77" s="34" t="s">
        <v>432</v>
      </c>
      <c r="D77" s="17">
        <f t="shared" si="10"/>
        <v>2000</v>
      </c>
      <c r="E77" s="26">
        <v>2000</v>
      </c>
      <c r="F77" s="26">
        <f t="shared" si="9"/>
        <v>0</v>
      </c>
      <c r="G77" s="27" t="s">
        <v>122</v>
      </c>
      <c r="H77" s="79">
        <f t="shared" si="11"/>
        <v>2000</v>
      </c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v>1000</v>
      </c>
      <c r="AB77" s="94">
        <v>1000</v>
      </c>
      <c r="AC77" s="94"/>
      <c r="AD77" s="94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</row>
    <row r="78" spans="1:41" ht="38.25" customHeight="1">
      <c r="A78" s="36"/>
      <c r="B78" s="31"/>
      <c r="C78" s="33" t="s">
        <v>217</v>
      </c>
      <c r="D78" s="17">
        <f t="shared" si="10"/>
        <v>63000</v>
      </c>
      <c r="E78" s="24">
        <v>40000</v>
      </c>
      <c r="F78" s="24">
        <f t="shared" si="9"/>
        <v>23000</v>
      </c>
      <c r="G78" s="25" t="s">
        <v>98</v>
      </c>
      <c r="H78" s="79">
        <f t="shared" si="11"/>
        <v>63000</v>
      </c>
      <c r="I78" s="94"/>
      <c r="J78" s="94"/>
      <c r="K78" s="94"/>
      <c r="L78" s="94"/>
      <c r="M78" s="94">
        <v>0</v>
      </c>
      <c r="N78" s="94">
        <v>10000</v>
      </c>
      <c r="O78" s="94"/>
      <c r="P78" s="94"/>
      <c r="Q78" s="94"/>
      <c r="R78" s="94"/>
      <c r="S78" s="94">
        <v>10000</v>
      </c>
      <c r="T78" s="94"/>
      <c r="U78" s="94"/>
      <c r="V78" s="94">
        <v>5000</v>
      </c>
      <c r="W78" s="94">
        <v>6000</v>
      </c>
      <c r="X78" s="94"/>
      <c r="Y78" s="94">
        <v>21000</v>
      </c>
      <c r="Z78" s="94"/>
      <c r="AA78" s="94">
        <v>8000</v>
      </c>
      <c r="AB78" s="94">
        <v>3000</v>
      </c>
      <c r="AC78" s="94"/>
      <c r="AD78" s="94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</row>
    <row r="79" spans="1:41" ht="38.25" customHeight="1">
      <c r="A79" s="36"/>
      <c r="B79" s="31"/>
      <c r="C79" s="33" t="s">
        <v>305</v>
      </c>
      <c r="D79" s="24">
        <f>SUM(D80:D81)</f>
        <v>6553000</v>
      </c>
      <c r="E79" s="24">
        <f>SUM(E80:E81)</f>
        <v>5582000</v>
      </c>
      <c r="F79" s="24">
        <f t="shared" si="9"/>
        <v>971000</v>
      </c>
      <c r="G79" s="25"/>
      <c r="H79" s="79">
        <f t="shared" si="11"/>
        <v>0</v>
      </c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</row>
    <row r="80" spans="1:41" ht="38.25" customHeight="1">
      <c r="A80" s="36"/>
      <c r="B80" s="31"/>
      <c r="C80" s="42"/>
      <c r="D80" s="24">
        <f>H80</f>
        <v>6552000</v>
      </c>
      <c r="E80" s="24">
        <v>5581000</v>
      </c>
      <c r="F80" s="24">
        <f t="shared" si="9"/>
        <v>971000</v>
      </c>
      <c r="G80" s="25" t="s">
        <v>100</v>
      </c>
      <c r="H80" s="79">
        <f t="shared" si="11"/>
        <v>6552000</v>
      </c>
      <c r="I80" s="94"/>
      <c r="J80" s="94"/>
      <c r="K80" s="94"/>
      <c r="L80" s="94">
        <v>792000</v>
      </c>
      <c r="M80" s="94">
        <v>4800000</v>
      </c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>
        <v>960000</v>
      </c>
      <c r="AB80" s="94"/>
      <c r="AC80" s="94"/>
      <c r="AD80" s="94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</row>
    <row r="81" spans="1:41" ht="38.25" customHeight="1">
      <c r="A81" s="36"/>
      <c r="B81" s="31"/>
      <c r="C81" s="39"/>
      <c r="D81" s="24">
        <f>H81</f>
        <v>1000</v>
      </c>
      <c r="E81" s="17">
        <v>1000</v>
      </c>
      <c r="F81" s="17">
        <f t="shared" si="9"/>
        <v>0</v>
      </c>
      <c r="G81" s="18" t="s">
        <v>124</v>
      </c>
      <c r="H81" s="79">
        <f t="shared" si="11"/>
        <v>1000</v>
      </c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>
        <v>1000</v>
      </c>
      <c r="AB81" s="94"/>
      <c r="AC81" s="94"/>
      <c r="AD81" s="94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</row>
    <row r="82" spans="1:41" ht="38.25" customHeight="1" thickBot="1">
      <c r="A82" s="37"/>
      <c r="B82" s="32"/>
      <c r="C82" s="82" t="s">
        <v>306</v>
      </c>
      <c r="D82" s="22">
        <f>H82</f>
        <v>1580000</v>
      </c>
      <c r="E82" s="22">
        <v>1770000</v>
      </c>
      <c r="F82" s="22">
        <f t="shared" si="9"/>
        <v>-190000</v>
      </c>
      <c r="G82" s="23" t="s">
        <v>125</v>
      </c>
      <c r="H82" s="79">
        <f t="shared" si="11"/>
        <v>1580000</v>
      </c>
      <c r="I82" s="94">
        <v>140000</v>
      </c>
      <c r="J82" s="94"/>
      <c r="K82" s="94"/>
      <c r="L82" s="94">
        <v>280000</v>
      </c>
      <c r="M82" s="94"/>
      <c r="N82" s="94">
        <v>290000</v>
      </c>
      <c r="O82" s="94"/>
      <c r="P82" s="94">
        <v>0</v>
      </c>
      <c r="Q82" s="94"/>
      <c r="R82" s="94"/>
      <c r="S82" s="94">
        <v>140000</v>
      </c>
      <c r="T82" s="94"/>
      <c r="U82" s="94"/>
      <c r="V82" s="94"/>
      <c r="W82" s="94"/>
      <c r="X82" s="94"/>
      <c r="Y82" s="94">
        <v>0</v>
      </c>
      <c r="Z82" s="94">
        <v>280000</v>
      </c>
      <c r="AA82" s="94">
        <v>450000</v>
      </c>
      <c r="AB82" s="94"/>
      <c r="AC82" s="94"/>
      <c r="AD82" s="94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</row>
    <row r="83" spans="1:41" ht="38.25" customHeight="1">
      <c r="A83" s="109"/>
      <c r="B83" s="108"/>
      <c r="C83" s="110" t="s">
        <v>521</v>
      </c>
      <c r="D83" s="15">
        <f>H83</f>
        <v>401000</v>
      </c>
      <c r="E83" s="15">
        <v>390000</v>
      </c>
      <c r="F83" s="15">
        <f t="shared" si="9"/>
        <v>11000</v>
      </c>
      <c r="G83" s="16" t="s">
        <v>126</v>
      </c>
      <c r="H83" s="79">
        <f t="shared" si="11"/>
        <v>401000</v>
      </c>
      <c r="I83" s="94"/>
      <c r="J83" s="94"/>
      <c r="K83" s="94"/>
      <c r="L83" s="94">
        <v>208000</v>
      </c>
      <c r="M83" s="94"/>
      <c r="N83" s="94">
        <v>193000</v>
      </c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</row>
    <row r="84" spans="1:41" ht="38.25" customHeight="1">
      <c r="A84" s="36"/>
      <c r="B84" s="31"/>
      <c r="C84" s="40" t="s">
        <v>344</v>
      </c>
      <c r="D84" s="43">
        <f>H84</f>
        <v>2623000</v>
      </c>
      <c r="E84" s="43">
        <v>2403000</v>
      </c>
      <c r="F84" s="43">
        <f t="shared" si="9"/>
        <v>220000</v>
      </c>
      <c r="G84" s="44" t="s">
        <v>127</v>
      </c>
      <c r="H84" s="79">
        <f t="shared" si="11"/>
        <v>2623000</v>
      </c>
      <c r="I84" s="94">
        <v>54000</v>
      </c>
      <c r="J84" s="94"/>
      <c r="K84" s="94"/>
      <c r="L84" s="94">
        <v>213000</v>
      </c>
      <c r="M84" s="94">
        <v>36000</v>
      </c>
      <c r="N84" s="94">
        <v>147000</v>
      </c>
      <c r="O84" s="94"/>
      <c r="P84" s="94">
        <v>36000</v>
      </c>
      <c r="Q84" s="94"/>
      <c r="R84" s="94"/>
      <c r="S84" s="94">
        <v>142000</v>
      </c>
      <c r="T84" s="94"/>
      <c r="U84" s="94">
        <v>9000</v>
      </c>
      <c r="V84" s="94">
        <v>53000</v>
      </c>
      <c r="W84" s="94">
        <v>178000</v>
      </c>
      <c r="X84" s="94"/>
      <c r="Y84" s="94">
        <v>378000</v>
      </c>
      <c r="Z84" s="94">
        <v>267000</v>
      </c>
      <c r="AA84" s="94">
        <v>630000</v>
      </c>
      <c r="AB84" s="94">
        <v>120000</v>
      </c>
      <c r="AC84" s="94">
        <v>360000</v>
      </c>
      <c r="AD84" s="94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</row>
    <row r="85" spans="1:41" ht="38.25" customHeight="1">
      <c r="A85" s="36"/>
      <c r="B85" s="31"/>
      <c r="C85" s="40" t="s">
        <v>522</v>
      </c>
      <c r="D85" s="43">
        <f>SUM(D86:D87)</f>
        <v>2021000</v>
      </c>
      <c r="E85" s="43">
        <f>SUM(E86:E87)</f>
        <v>1554000</v>
      </c>
      <c r="F85" s="43">
        <f t="shared" si="9"/>
        <v>467000</v>
      </c>
      <c r="G85" s="44"/>
      <c r="H85" s="79">
        <f t="shared" si="11"/>
        <v>0</v>
      </c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</row>
    <row r="86" spans="1:41" ht="38.25" customHeight="1">
      <c r="A86" s="36"/>
      <c r="B86" s="31"/>
      <c r="C86" s="45"/>
      <c r="D86" s="17">
        <f>H86</f>
        <v>921000</v>
      </c>
      <c r="E86" s="26">
        <v>583000</v>
      </c>
      <c r="F86" s="26">
        <f t="shared" si="9"/>
        <v>338000</v>
      </c>
      <c r="G86" s="27" t="s">
        <v>128</v>
      </c>
      <c r="H86" s="79">
        <f t="shared" si="11"/>
        <v>921000</v>
      </c>
      <c r="I86" s="94">
        <v>70000</v>
      </c>
      <c r="J86" s="94"/>
      <c r="K86" s="94"/>
      <c r="L86" s="94">
        <v>100000</v>
      </c>
      <c r="M86" s="94">
        <v>50000</v>
      </c>
      <c r="N86" s="94">
        <v>300000</v>
      </c>
      <c r="O86" s="94"/>
      <c r="P86" s="94">
        <v>0</v>
      </c>
      <c r="Q86" s="94"/>
      <c r="R86" s="94"/>
      <c r="S86" s="94">
        <v>100000</v>
      </c>
      <c r="T86" s="94"/>
      <c r="U86" s="94"/>
      <c r="V86" s="94"/>
      <c r="W86" s="94"/>
      <c r="X86" s="94"/>
      <c r="Y86" s="94">
        <v>100000</v>
      </c>
      <c r="Z86" s="94">
        <v>50000</v>
      </c>
      <c r="AA86" s="94"/>
      <c r="AB86" s="94">
        <v>1000</v>
      </c>
      <c r="AC86" s="94">
        <v>150000</v>
      </c>
      <c r="AD86" s="94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</row>
    <row r="87" spans="1:41" ht="38.25" customHeight="1">
      <c r="A87" s="36"/>
      <c r="B87" s="31"/>
      <c r="C87" s="45"/>
      <c r="D87" s="26">
        <f>H87</f>
        <v>1100000</v>
      </c>
      <c r="E87" s="24">
        <v>971000</v>
      </c>
      <c r="F87" s="24">
        <f t="shared" si="9"/>
        <v>129000</v>
      </c>
      <c r="G87" s="25" t="s">
        <v>129</v>
      </c>
      <c r="H87" s="79">
        <f t="shared" si="11"/>
        <v>1100000</v>
      </c>
      <c r="I87" s="94"/>
      <c r="J87" s="94"/>
      <c r="K87" s="94"/>
      <c r="L87" s="94">
        <v>400000</v>
      </c>
      <c r="M87" s="94">
        <v>300000</v>
      </c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>
        <v>400000</v>
      </c>
      <c r="AB87" s="94"/>
      <c r="AC87" s="94"/>
      <c r="AD87" s="94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</row>
    <row r="88" spans="1:41" ht="38.25" customHeight="1">
      <c r="A88" s="36"/>
      <c r="B88" s="31"/>
      <c r="C88" s="33" t="s">
        <v>523</v>
      </c>
      <c r="D88" s="24">
        <f>H88</f>
        <v>18000</v>
      </c>
      <c r="E88" s="24">
        <v>18000</v>
      </c>
      <c r="F88" s="24">
        <f t="shared" si="9"/>
        <v>0</v>
      </c>
      <c r="G88" s="25" t="s">
        <v>102</v>
      </c>
      <c r="H88" s="79">
        <f t="shared" si="11"/>
        <v>18000</v>
      </c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>
        <v>1000</v>
      </c>
      <c r="V88" s="94">
        <v>17000</v>
      </c>
      <c r="W88" s="94"/>
      <c r="X88" s="94"/>
      <c r="Y88" s="94"/>
      <c r="Z88" s="94"/>
      <c r="AA88" s="94"/>
      <c r="AB88" s="94"/>
      <c r="AC88" s="94"/>
      <c r="AD88" s="94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</row>
    <row r="89" spans="1:41" ht="38.25" customHeight="1">
      <c r="A89" s="36"/>
      <c r="B89" s="31"/>
      <c r="C89" s="33" t="s">
        <v>524</v>
      </c>
      <c r="D89" s="24">
        <f>H89</f>
        <v>23000</v>
      </c>
      <c r="E89" s="24">
        <v>93000</v>
      </c>
      <c r="F89" s="24">
        <f t="shared" si="9"/>
        <v>-70000</v>
      </c>
      <c r="G89" s="25" t="s">
        <v>106</v>
      </c>
      <c r="H89" s="79">
        <f t="shared" si="11"/>
        <v>23000</v>
      </c>
      <c r="I89" s="94"/>
      <c r="J89" s="94">
        <v>11000</v>
      </c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>
        <v>10000</v>
      </c>
      <c r="W89" s="94"/>
      <c r="X89" s="94"/>
      <c r="Y89" s="94">
        <v>0</v>
      </c>
      <c r="Z89" s="94"/>
      <c r="AA89" s="94">
        <v>1000</v>
      </c>
      <c r="AB89" s="94">
        <v>1000</v>
      </c>
      <c r="AC89" s="94"/>
      <c r="AD89" s="94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</row>
    <row r="90" spans="1:41" ht="38.25" customHeight="1">
      <c r="A90" s="36"/>
      <c r="B90" s="31"/>
      <c r="C90" s="33" t="s">
        <v>525</v>
      </c>
      <c r="D90" s="24">
        <f>SUM(D91:D94)</f>
        <v>604000</v>
      </c>
      <c r="E90" s="24">
        <f>SUM(E91:E94)</f>
        <v>365000</v>
      </c>
      <c r="F90" s="24">
        <f t="shared" si="9"/>
        <v>239000</v>
      </c>
      <c r="G90" s="25"/>
      <c r="H90" s="79">
        <f t="shared" si="11"/>
        <v>0</v>
      </c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</row>
    <row r="91" spans="1:41" ht="38.25" customHeight="1">
      <c r="A91" s="36"/>
      <c r="B91" s="31"/>
      <c r="C91" s="42"/>
      <c r="D91" s="24">
        <f>H91</f>
        <v>1000</v>
      </c>
      <c r="E91" s="24">
        <v>1000</v>
      </c>
      <c r="F91" s="24">
        <f t="shared" si="9"/>
        <v>0</v>
      </c>
      <c r="G91" s="25" t="s">
        <v>597</v>
      </c>
      <c r="H91" s="79">
        <f t="shared" si="11"/>
        <v>1000</v>
      </c>
      <c r="I91" s="94">
        <v>1000</v>
      </c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</row>
    <row r="92" spans="1:41" ht="38.25" customHeight="1">
      <c r="A92" s="36"/>
      <c r="B92" s="31"/>
      <c r="C92" s="45"/>
      <c r="D92" s="24">
        <f>H92</f>
        <v>1000</v>
      </c>
      <c r="E92" s="24">
        <v>1000</v>
      </c>
      <c r="F92" s="24">
        <f aca="true" t="shared" si="12" ref="F92:F120">SUM(D92-E92)</f>
        <v>0</v>
      </c>
      <c r="G92" s="25" t="s">
        <v>131</v>
      </c>
      <c r="H92" s="79">
        <f t="shared" si="11"/>
        <v>1000</v>
      </c>
      <c r="I92" s="94">
        <v>1000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</row>
    <row r="93" spans="1:41" ht="38.25" customHeight="1">
      <c r="A93" s="36"/>
      <c r="B93" s="31"/>
      <c r="C93" s="45"/>
      <c r="D93" s="24">
        <f>H93</f>
        <v>1000</v>
      </c>
      <c r="E93" s="24">
        <v>1000</v>
      </c>
      <c r="F93" s="24">
        <f t="shared" si="12"/>
        <v>0</v>
      </c>
      <c r="G93" s="25" t="s">
        <v>132</v>
      </c>
      <c r="H93" s="79">
        <f t="shared" si="11"/>
        <v>1000</v>
      </c>
      <c r="I93" s="94">
        <v>1000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</row>
    <row r="94" spans="1:41" ht="38.25" customHeight="1">
      <c r="A94" s="36"/>
      <c r="B94" s="31"/>
      <c r="C94" s="39"/>
      <c r="D94" s="24">
        <f>H94</f>
        <v>601000</v>
      </c>
      <c r="E94" s="24">
        <v>362000</v>
      </c>
      <c r="F94" s="24">
        <f t="shared" si="12"/>
        <v>239000</v>
      </c>
      <c r="G94" s="25" t="s">
        <v>133</v>
      </c>
      <c r="H94" s="79">
        <f t="shared" si="11"/>
        <v>601000</v>
      </c>
      <c r="I94" s="94">
        <v>1000</v>
      </c>
      <c r="J94" s="94">
        <v>400000</v>
      </c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>
        <v>200000</v>
      </c>
      <c r="W94" s="94"/>
      <c r="X94" s="94"/>
      <c r="Y94" s="94"/>
      <c r="Z94" s="94"/>
      <c r="AA94" s="94"/>
      <c r="AB94" s="94"/>
      <c r="AC94" s="94"/>
      <c r="AD94" s="94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</row>
    <row r="95" spans="1:41" ht="38.25" customHeight="1">
      <c r="A95" s="36"/>
      <c r="B95" s="31"/>
      <c r="C95" s="33" t="s">
        <v>526</v>
      </c>
      <c r="D95" s="24">
        <f>SUM(D96:D108)</f>
        <v>5639000</v>
      </c>
      <c r="E95" s="24">
        <f>SUM(E96:E108)</f>
        <v>4626000</v>
      </c>
      <c r="F95" s="24">
        <f t="shared" si="12"/>
        <v>1013000</v>
      </c>
      <c r="G95" s="25"/>
      <c r="H95" s="79">
        <f t="shared" si="11"/>
        <v>0</v>
      </c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</row>
    <row r="96" spans="1:41" ht="38.25" customHeight="1">
      <c r="A96" s="36"/>
      <c r="B96" s="31"/>
      <c r="C96" s="42"/>
      <c r="D96" s="24">
        <f aca="true" t="shared" si="13" ref="D96:D108">H96</f>
        <v>328000</v>
      </c>
      <c r="E96" s="24">
        <v>150000</v>
      </c>
      <c r="F96" s="24">
        <f t="shared" si="12"/>
        <v>178000</v>
      </c>
      <c r="G96" s="25" t="s">
        <v>134</v>
      </c>
      <c r="H96" s="79">
        <f t="shared" si="11"/>
        <v>328000</v>
      </c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>
        <v>178000</v>
      </c>
      <c r="AA96" s="94"/>
      <c r="AB96" s="94">
        <v>150000</v>
      </c>
      <c r="AC96" s="94"/>
      <c r="AD96" s="94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</row>
    <row r="97" spans="1:41" ht="38.25" customHeight="1">
      <c r="A97" s="36"/>
      <c r="B97" s="31"/>
      <c r="C97" s="45"/>
      <c r="D97" s="24">
        <f t="shared" si="13"/>
        <v>1554000</v>
      </c>
      <c r="E97" s="24">
        <v>1400000</v>
      </c>
      <c r="F97" s="24">
        <f t="shared" si="12"/>
        <v>154000</v>
      </c>
      <c r="G97" s="25" t="s">
        <v>431</v>
      </c>
      <c r="H97" s="79">
        <f t="shared" si="11"/>
        <v>1554000</v>
      </c>
      <c r="I97" s="94"/>
      <c r="J97" s="94"/>
      <c r="K97" s="94"/>
      <c r="L97" s="94"/>
      <c r="M97" s="94">
        <v>1554000</v>
      </c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</row>
    <row r="98" spans="1:41" ht="38.25" customHeight="1">
      <c r="A98" s="36"/>
      <c r="B98" s="31"/>
      <c r="C98" s="45"/>
      <c r="D98" s="24">
        <f t="shared" si="13"/>
        <v>2020000</v>
      </c>
      <c r="E98" s="17">
        <v>1515000</v>
      </c>
      <c r="F98" s="17">
        <f t="shared" si="12"/>
        <v>505000</v>
      </c>
      <c r="G98" s="18" t="s">
        <v>135</v>
      </c>
      <c r="H98" s="79">
        <f t="shared" si="11"/>
        <v>2020000</v>
      </c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>
        <v>2020000</v>
      </c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</row>
    <row r="99" spans="1:41" ht="38.25" customHeight="1">
      <c r="A99" s="36"/>
      <c r="B99" s="31"/>
      <c r="C99" s="45"/>
      <c r="D99" s="24">
        <f t="shared" si="13"/>
        <v>116000</v>
      </c>
      <c r="E99" s="26">
        <v>116000</v>
      </c>
      <c r="F99" s="26">
        <f t="shared" si="12"/>
        <v>0</v>
      </c>
      <c r="G99" s="27" t="s">
        <v>136</v>
      </c>
      <c r="H99" s="79">
        <f t="shared" si="11"/>
        <v>116000</v>
      </c>
      <c r="I99" s="94"/>
      <c r="J99" s="94"/>
      <c r="K99" s="94"/>
      <c r="L99" s="94"/>
      <c r="M99" s="94"/>
      <c r="N99" s="94"/>
      <c r="O99" s="94"/>
      <c r="P99" s="94"/>
      <c r="Q99" s="94"/>
      <c r="R99" s="94">
        <v>116000</v>
      </c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</row>
    <row r="100" spans="1:41" ht="38.25" customHeight="1">
      <c r="A100" s="36"/>
      <c r="B100" s="31"/>
      <c r="C100" s="45"/>
      <c r="D100" s="24">
        <f t="shared" si="13"/>
        <v>264000</v>
      </c>
      <c r="E100" s="24">
        <v>264000</v>
      </c>
      <c r="F100" s="24">
        <f t="shared" si="12"/>
        <v>0</v>
      </c>
      <c r="G100" s="25" t="s">
        <v>376</v>
      </c>
      <c r="H100" s="79">
        <f t="shared" si="11"/>
        <v>264000</v>
      </c>
      <c r="I100" s="94"/>
      <c r="J100" s="94"/>
      <c r="K100" s="94"/>
      <c r="L100" s="94">
        <v>264000</v>
      </c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</row>
    <row r="101" spans="1:41" ht="38.25" customHeight="1">
      <c r="A101" s="36"/>
      <c r="B101" s="31"/>
      <c r="C101" s="45"/>
      <c r="D101" s="24">
        <f t="shared" si="13"/>
        <v>200000</v>
      </c>
      <c r="E101" s="24">
        <v>200000</v>
      </c>
      <c r="F101" s="24">
        <f t="shared" si="12"/>
        <v>0</v>
      </c>
      <c r="G101" s="25" t="s">
        <v>137</v>
      </c>
      <c r="H101" s="79">
        <f t="shared" si="11"/>
        <v>200000</v>
      </c>
      <c r="I101" s="94"/>
      <c r="J101" s="94"/>
      <c r="K101" s="94"/>
      <c r="L101" s="94">
        <v>200000</v>
      </c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</row>
    <row r="102" spans="1:41" ht="38.25" customHeight="1">
      <c r="A102" s="36"/>
      <c r="B102" s="31"/>
      <c r="C102" s="45"/>
      <c r="D102" s="24">
        <f t="shared" si="13"/>
        <v>0</v>
      </c>
      <c r="E102" s="24">
        <v>0</v>
      </c>
      <c r="F102" s="24">
        <f t="shared" si="12"/>
        <v>0</v>
      </c>
      <c r="G102" s="25" t="s">
        <v>138</v>
      </c>
      <c r="H102" s="79">
        <f t="shared" si="11"/>
        <v>0</v>
      </c>
      <c r="I102" s="94"/>
      <c r="J102" s="94"/>
      <c r="K102" s="94"/>
      <c r="L102" s="94">
        <v>0</v>
      </c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</row>
    <row r="103" spans="1:41" ht="38.25" customHeight="1">
      <c r="A103" s="36"/>
      <c r="B103" s="31"/>
      <c r="C103" s="45"/>
      <c r="D103" s="24">
        <f t="shared" si="13"/>
        <v>95000</v>
      </c>
      <c r="E103" s="24">
        <v>98000</v>
      </c>
      <c r="F103" s="24">
        <f t="shared" si="12"/>
        <v>-3000</v>
      </c>
      <c r="G103" s="25" t="s">
        <v>139</v>
      </c>
      <c r="H103" s="79">
        <f t="shared" si="11"/>
        <v>95000</v>
      </c>
      <c r="I103" s="94"/>
      <c r="J103" s="94"/>
      <c r="K103" s="94"/>
      <c r="L103" s="94">
        <v>95000</v>
      </c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</row>
    <row r="104" spans="1:41" ht="38.25" customHeight="1">
      <c r="A104" s="36"/>
      <c r="B104" s="31"/>
      <c r="C104" s="45"/>
      <c r="D104" s="24">
        <f t="shared" si="13"/>
        <v>56000</v>
      </c>
      <c r="E104" s="24">
        <v>55000</v>
      </c>
      <c r="F104" s="24">
        <f t="shared" si="12"/>
        <v>1000</v>
      </c>
      <c r="G104" s="25" t="s">
        <v>140</v>
      </c>
      <c r="H104" s="79">
        <f aca="true" t="shared" si="14" ref="H104:H122">SUM(I104:AC104)</f>
        <v>56000</v>
      </c>
      <c r="I104" s="94"/>
      <c r="J104" s="94"/>
      <c r="K104" s="94"/>
      <c r="L104" s="94">
        <v>56000</v>
      </c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</row>
    <row r="105" spans="1:41" ht="38.25" customHeight="1">
      <c r="A105" s="36"/>
      <c r="B105" s="31"/>
      <c r="C105" s="45"/>
      <c r="D105" s="24">
        <f t="shared" si="13"/>
        <v>0</v>
      </c>
      <c r="E105" s="17">
        <v>0</v>
      </c>
      <c r="F105" s="17">
        <f t="shared" si="12"/>
        <v>0</v>
      </c>
      <c r="G105" s="18" t="s">
        <v>332</v>
      </c>
      <c r="H105" s="79">
        <f t="shared" si="14"/>
        <v>0</v>
      </c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>
        <v>0</v>
      </c>
      <c r="AA105" s="94"/>
      <c r="AB105" s="94"/>
      <c r="AC105" s="94"/>
      <c r="AD105" s="94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</row>
    <row r="106" spans="1:41" ht="38.25" customHeight="1">
      <c r="A106" s="36"/>
      <c r="B106" s="31"/>
      <c r="C106" s="45"/>
      <c r="D106" s="24">
        <f t="shared" si="13"/>
        <v>482000</v>
      </c>
      <c r="E106" s="26">
        <v>482000</v>
      </c>
      <c r="F106" s="26">
        <f t="shared" si="12"/>
        <v>0</v>
      </c>
      <c r="G106" s="27" t="s">
        <v>141</v>
      </c>
      <c r="H106" s="79">
        <f t="shared" si="14"/>
        <v>482000</v>
      </c>
      <c r="I106" s="94"/>
      <c r="J106" s="94"/>
      <c r="K106" s="94"/>
      <c r="L106" s="94">
        <v>153000</v>
      </c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>
        <v>329000</v>
      </c>
      <c r="Z106" s="94"/>
      <c r="AA106" s="94"/>
      <c r="AB106" s="94"/>
      <c r="AC106" s="94"/>
      <c r="AD106" s="94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</row>
    <row r="107" spans="1:41" ht="38.25" customHeight="1" thickBot="1">
      <c r="A107" s="37"/>
      <c r="B107" s="32"/>
      <c r="C107" s="46"/>
      <c r="D107" s="22">
        <f t="shared" si="13"/>
        <v>524000</v>
      </c>
      <c r="E107" s="22">
        <v>346000</v>
      </c>
      <c r="F107" s="22">
        <f t="shared" si="12"/>
        <v>178000</v>
      </c>
      <c r="G107" s="23" t="s">
        <v>142</v>
      </c>
      <c r="H107" s="79">
        <f t="shared" si="14"/>
        <v>524000</v>
      </c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>
        <v>524000</v>
      </c>
      <c r="AB107" s="94"/>
      <c r="AC107" s="94"/>
      <c r="AD107" s="94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</row>
    <row r="108" spans="1:41" ht="38.25" customHeight="1">
      <c r="A108" s="109"/>
      <c r="B108" s="108"/>
      <c r="C108" s="110"/>
      <c r="D108" s="15">
        <f t="shared" si="13"/>
        <v>0</v>
      </c>
      <c r="E108" s="15">
        <v>0</v>
      </c>
      <c r="F108" s="15">
        <f t="shared" si="12"/>
        <v>0</v>
      </c>
      <c r="G108" s="16" t="s">
        <v>143</v>
      </c>
      <c r="H108" s="79">
        <f t="shared" si="14"/>
        <v>0</v>
      </c>
      <c r="I108" s="94"/>
      <c r="J108" s="94"/>
      <c r="K108" s="94"/>
      <c r="L108" s="94">
        <v>0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</row>
    <row r="109" spans="1:41" ht="38.25" customHeight="1">
      <c r="A109" s="36"/>
      <c r="B109" s="31"/>
      <c r="C109" s="39" t="s">
        <v>527</v>
      </c>
      <c r="D109" s="26">
        <f>SUM(D110:D112)</f>
        <v>1243000</v>
      </c>
      <c r="E109" s="26">
        <f>SUM(E110:E112)</f>
        <v>1281000</v>
      </c>
      <c r="F109" s="26">
        <f t="shared" si="12"/>
        <v>-38000</v>
      </c>
      <c r="G109" s="27"/>
      <c r="H109" s="79">
        <f t="shared" si="14"/>
        <v>0</v>
      </c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</row>
    <row r="110" spans="1:41" ht="38.25" customHeight="1">
      <c r="A110" s="36"/>
      <c r="B110" s="31"/>
      <c r="C110" s="45"/>
      <c r="D110" s="24">
        <f>H110</f>
        <v>1068000</v>
      </c>
      <c r="E110" s="24">
        <v>1106000</v>
      </c>
      <c r="F110" s="24">
        <f t="shared" si="12"/>
        <v>-38000</v>
      </c>
      <c r="G110" s="25" t="s">
        <v>144</v>
      </c>
      <c r="H110" s="79">
        <f t="shared" si="14"/>
        <v>1068000</v>
      </c>
      <c r="I110" s="94">
        <v>100000</v>
      </c>
      <c r="J110" s="94"/>
      <c r="K110" s="94"/>
      <c r="L110" s="94">
        <v>86000</v>
      </c>
      <c r="M110" s="94"/>
      <c r="N110" s="94">
        <v>94000</v>
      </c>
      <c r="O110" s="94"/>
      <c r="P110" s="94">
        <v>0</v>
      </c>
      <c r="Q110" s="94"/>
      <c r="R110" s="94"/>
      <c r="S110" s="94">
        <v>82000</v>
      </c>
      <c r="T110" s="94"/>
      <c r="U110" s="94"/>
      <c r="V110" s="94"/>
      <c r="W110" s="94">
        <v>50000</v>
      </c>
      <c r="X110" s="94"/>
      <c r="Y110" s="94">
        <v>156000</v>
      </c>
      <c r="Z110" s="94">
        <v>100000</v>
      </c>
      <c r="AA110" s="94">
        <v>300000</v>
      </c>
      <c r="AB110" s="94">
        <v>100000</v>
      </c>
      <c r="AC110" s="94"/>
      <c r="AD110" s="94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</row>
    <row r="111" spans="1:41" ht="38.25" customHeight="1">
      <c r="A111" s="36"/>
      <c r="B111" s="31"/>
      <c r="C111" s="45"/>
      <c r="D111" s="24">
        <f>H111</f>
        <v>140000</v>
      </c>
      <c r="E111" s="24">
        <v>140000</v>
      </c>
      <c r="F111" s="24">
        <f t="shared" si="12"/>
        <v>0</v>
      </c>
      <c r="G111" s="25" t="s">
        <v>145</v>
      </c>
      <c r="H111" s="79">
        <f t="shared" si="14"/>
        <v>140000</v>
      </c>
      <c r="I111" s="94">
        <v>140000</v>
      </c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</row>
    <row r="112" spans="1:41" ht="38.25" customHeight="1">
      <c r="A112" s="36"/>
      <c r="B112" s="31"/>
      <c r="C112" s="45"/>
      <c r="D112" s="24">
        <f>H112</f>
        <v>35000</v>
      </c>
      <c r="E112" s="24">
        <v>35000</v>
      </c>
      <c r="F112" s="24">
        <f t="shared" si="12"/>
        <v>0</v>
      </c>
      <c r="G112" s="25" t="s">
        <v>146</v>
      </c>
      <c r="H112" s="79">
        <f t="shared" si="14"/>
        <v>35000</v>
      </c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>
        <v>35000</v>
      </c>
      <c r="W112" s="94"/>
      <c r="X112" s="94"/>
      <c r="Y112" s="94"/>
      <c r="Z112" s="94"/>
      <c r="AA112" s="94"/>
      <c r="AB112" s="94"/>
      <c r="AC112" s="94"/>
      <c r="AD112" s="94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</row>
    <row r="113" spans="1:41" ht="38.25" customHeight="1">
      <c r="A113" s="36"/>
      <c r="B113" s="31"/>
      <c r="C113" s="33" t="s">
        <v>528</v>
      </c>
      <c r="D113" s="24">
        <f>SUM(D114:D115)</f>
        <v>4277000</v>
      </c>
      <c r="E113" s="24">
        <f>SUM(E114:E115)</f>
        <v>2819000</v>
      </c>
      <c r="F113" s="24">
        <f t="shared" si="12"/>
        <v>1458000</v>
      </c>
      <c r="G113" s="25"/>
      <c r="H113" s="79">
        <f t="shared" si="14"/>
        <v>0</v>
      </c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</row>
    <row r="114" spans="1:41" ht="38.25" customHeight="1">
      <c r="A114" s="36"/>
      <c r="B114" s="31"/>
      <c r="C114" s="42"/>
      <c r="D114" s="24">
        <f>H114</f>
        <v>1809000</v>
      </c>
      <c r="E114" s="24">
        <v>1334000</v>
      </c>
      <c r="F114" s="24">
        <f t="shared" si="12"/>
        <v>475000</v>
      </c>
      <c r="G114" s="25" t="s">
        <v>147</v>
      </c>
      <c r="H114" s="79">
        <f t="shared" si="14"/>
        <v>1809000</v>
      </c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>
        <v>1809000</v>
      </c>
      <c r="AB114" s="94"/>
      <c r="AC114" s="94"/>
      <c r="AD114" s="94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</row>
    <row r="115" spans="1:41" ht="38.25" customHeight="1">
      <c r="A115" s="36"/>
      <c r="B115" s="31"/>
      <c r="C115" s="39"/>
      <c r="D115" s="24">
        <f>H115</f>
        <v>2468000</v>
      </c>
      <c r="E115" s="24">
        <v>1485000</v>
      </c>
      <c r="F115" s="24">
        <f t="shared" si="12"/>
        <v>983000</v>
      </c>
      <c r="G115" s="25" t="s">
        <v>148</v>
      </c>
      <c r="H115" s="79">
        <f t="shared" si="14"/>
        <v>2468000</v>
      </c>
      <c r="I115" s="94"/>
      <c r="J115" s="94"/>
      <c r="K115" s="94"/>
      <c r="L115" s="94">
        <v>432000</v>
      </c>
      <c r="M115" s="94">
        <v>540000</v>
      </c>
      <c r="N115" s="94"/>
      <c r="O115" s="94"/>
      <c r="P115" s="94"/>
      <c r="Q115" s="94"/>
      <c r="R115" s="94"/>
      <c r="S115" s="94"/>
      <c r="T115" s="94"/>
      <c r="U115" s="94"/>
      <c r="V115" s="94"/>
      <c r="W115" s="94">
        <v>304000</v>
      </c>
      <c r="X115" s="94"/>
      <c r="Y115" s="94">
        <v>1191000</v>
      </c>
      <c r="Z115" s="94"/>
      <c r="AA115" s="94"/>
      <c r="AB115" s="94">
        <v>1000</v>
      </c>
      <c r="AC115" s="94"/>
      <c r="AD115" s="94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</row>
    <row r="116" spans="1:41" ht="38.25" customHeight="1">
      <c r="A116" s="36"/>
      <c r="B116" s="31"/>
      <c r="C116" s="33" t="s">
        <v>529</v>
      </c>
      <c r="D116" s="24">
        <f>SUM(D117:D118)</f>
        <v>3801000</v>
      </c>
      <c r="E116" s="24">
        <f>SUM(E117:E118)</f>
        <v>3879000</v>
      </c>
      <c r="F116" s="24">
        <f t="shared" si="12"/>
        <v>-78000</v>
      </c>
      <c r="G116" s="25"/>
      <c r="H116" s="79">
        <f t="shared" si="14"/>
        <v>0</v>
      </c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</row>
    <row r="117" spans="1:41" ht="38.25" customHeight="1">
      <c r="A117" s="36"/>
      <c r="B117" s="31"/>
      <c r="C117" s="42"/>
      <c r="D117" s="24">
        <f>H117</f>
        <v>1000</v>
      </c>
      <c r="E117" s="24">
        <v>2000</v>
      </c>
      <c r="F117" s="24">
        <f t="shared" si="12"/>
        <v>-1000</v>
      </c>
      <c r="G117" s="25" t="s">
        <v>149</v>
      </c>
      <c r="H117" s="79">
        <f t="shared" si="14"/>
        <v>1000</v>
      </c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>
        <v>1000</v>
      </c>
      <c r="AB117" s="94"/>
      <c r="AC117" s="94"/>
      <c r="AD117" s="94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</row>
    <row r="118" spans="1:41" ht="38.25" customHeight="1">
      <c r="A118" s="36"/>
      <c r="B118" s="31"/>
      <c r="C118" s="39"/>
      <c r="D118" s="24">
        <f>H118</f>
        <v>3800000</v>
      </c>
      <c r="E118" s="24">
        <v>3877000</v>
      </c>
      <c r="F118" s="24">
        <f t="shared" si="12"/>
        <v>-77000</v>
      </c>
      <c r="G118" s="25" t="s">
        <v>150</v>
      </c>
      <c r="H118" s="79">
        <f t="shared" si="14"/>
        <v>3800000</v>
      </c>
      <c r="I118" s="94"/>
      <c r="J118" s="94"/>
      <c r="K118" s="94"/>
      <c r="L118" s="94">
        <v>1093000</v>
      </c>
      <c r="M118" s="94"/>
      <c r="N118" s="94">
        <v>1794000</v>
      </c>
      <c r="O118" s="94">
        <v>412000</v>
      </c>
      <c r="P118" s="94"/>
      <c r="Q118" s="94"/>
      <c r="R118" s="94">
        <v>11000</v>
      </c>
      <c r="S118" s="94"/>
      <c r="T118" s="94"/>
      <c r="U118" s="94"/>
      <c r="V118" s="94">
        <v>489000</v>
      </c>
      <c r="W118" s="94"/>
      <c r="X118" s="94"/>
      <c r="Y118" s="94"/>
      <c r="Z118" s="94"/>
      <c r="AA118" s="94"/>
      <c r="AB118" s="94">
        <v>1000</v>
      </c>
      <c r="AC118" s="94"/>
      <c r="AD118" s="94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</row>
    <row r="119" spans="1:41" ht="38.25" customHeight="1">
      <c r="A119" s="36"/>
      <c r="B119" s="31"/>
      <c r="C119" s="33" t="s">
        <v>530</v>
      </c>
      <c r="D119" s="24">
        <f>SUM(D120:D121)</f>
        <v>1731000</v>
      </c>
      <c r="E119" s="24">
        <f>SUM(E120:E121)</f>
        <v>1693000</v>
      </c>
      <c r="F119" s="24">
        <f t="shared" si="12"/>
        <v>38000</v>
      </c>
      <c r="G119" s="25"/>
      <c r="H119" s="79">
        <f t="shared" si="14"/>
        <v>0</v>
      </c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</row>
    <row r="120" spans="1:41" ht="38.25" customHeight="1">
      <c r="A120" s="36"/>
      <c r="B120" s="31"/>
      <c r="C120" s="42"/>
      <c r="D120" s="17">
        <f aca="true" t="shared" si="15" ref="D120:D125">H120</f>
        <v>1730000</v>
      </c>
      <c r="E120" s="17">
        <v>1692000</v>
      </c>
      <c r="F120" s="17">
        <f t="shared" si="12"/>
        <v>38000</v>
      </c>
      <c r="G120" s="18" t="s">
        <v>151</v>
      </c>
      <c r="H120" s="79">
        <f t="shared" si="14"/>
        <v>1730000</v>
      </c>
      <c r="I120" s="94"/>
      <c r="J120" s="94"/>
      <c r="K120" s="94"/>
      <c r="L120" s="94"/>
      <c r="M120" s="94"/>
      <c r="N120" s="94">
        <v>1658000</v>
      </c>
      <c r="O120" s="94"/>
      <c r="P120" s="94"/>
      <c r="Q120" s="94"/>
      <c r="R120" s="94"/>
      <c r="S120" s="94"/>
      <c r="T120" s="94"/>
      <c r="U120" s="94"/>
      <c r="V120" s="94"/>
      <c r="W120" s="94">
        <v>72000</v>
      </c>
      <c r="X120" s="94"/>
      <c r="Y120" s="94"/>
      <c r="Z120" s="94"/>
      <c r="AA120" s="94"/>
      <c r="AB120" s="94"/>
      <c r="AC120" s="94"/>
      <c r="AD120" s="94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</row>
    <row r="121" spans="1:41" ht="38.25" customHeight="1">
      <c r="A121" s="36"/>
      <c r="B121" s="31"/>
      <c r="C121" s="39"/>
      <c r="D121" s="17">
        <f t="shared" si="15"/>
        <v>1000</v>
      </c>
      <c r="E121" s="43">
        <v>1000</v>
      </c>
      <c r="F121" s="43">
        <f aca="true" t="shared" si="16" ref="F121:F153">SUM(D121-E121)</f>
        <v>0</v>
      </c>
      <c r="G121" s="44" t="s">
        <v>152</v>
      </c>
      <c r="H121" s="79">
        <f t="shared" si="14"/>
        <v>1000</v>
      </c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>
        <v>1000</v>
      </c>
      <c r="AB121" s="94"/>
      <c r="AC121" s="94"/>
      <c r="AD121" s="94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</row>
    <row r="122" spans="1:41" ht="38.25" customHeight="1">
      <c r="A122" s="36"/>
      <c r="B122" s="31"/>
      <c r="C122" s="34" t="s">
        <v>531</v>
      </c>
      <c r="D122" s="17">
        <f t="shared" si="15"/>
        <v>400000</v>
      </c>
      <c r="E122" s="17">
        <v>452000</v>
      </c>
      <c r="F122" s="26">
        <f t="shared" si="16"/>
        <v>-52000</v>
      </c>
      <c r="G122" s="27" t="s">
        <v>153</v>
      </c>
      <c r="H122" s="79">
        <f t="shared" si="14"/>
        <v>400000</v>
      </c>
      <c r="I122" s="94"/>
      <c r="J122" s="94">
        <v>400000</v>
      </c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</row>
    <row r="123" spans="1:41" ht="38.25" customHeight="1">
      <c r="A123" s="36"/>
      <c r="B123" s="31"/>
      <c r="C123" s="33" t="s">
        <v>532</v>
      </c>
      <c r="D123" s="17">
        <f t="shared" si="15"/>
        <v>680000</v>
      </c>
      <c r="E123" s="17">
        <v>680000</v>
      </c>
      <c r="F123" s="24">
        <f t="shared" si="16"/>
        <v>0</v>
      </c>
      <c r="G123" s="25" t="s">
        <v>520</v>
      </c>
      <c r="H123" s="79">
        <f>SUM(I123:AD123)</f>
        <v>680000</v>
      </c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>
        <v>680000</v>
      </c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</row>
    <row r="124" spans="1:41" ht="38.25" customHeight="1">
      <c r="A124" s="36"/>
      <c r="B124" s="31"/>
      <c r="C124" s="33" t="s">
        <v>537</v>
      </c>
      <c r="D124" s="26">
        <f t="shared" si="15"/>
        <v>50000</v>
      </c>
      <c r="E124" s="26">
        <v>0</v>
      </c>
      <c r="F124" s="24">
        <f t="shared" si="16"/>
        <v>50000</v>
      </c>
      <c r="G124" s="25" t="s">
        <v>536</v>
      </c>
      <c r="H124" s="79">
        <f>SUM(I124:AD124)</f>
        <v>50000</v>
      </c>
      <c r="I124" s="94"/>
      <c r="J124" s="94">
        <v>50000</v>
      </c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</row>
    <row r="125" spans="1:41" ht="38.25" customHeight="1">
      <c r="A125" s="36"/>
      <c r="B125" s="31"/>
      <c r="C125" s="33" t="s">
        <v>654</v>
      </c>
      <c r="D125" s="17">
        <f t="shared" si="15"/>
        <v>230000</v>
      </c>
      <c r="E125" s="17">
        <v>0</v>
      </c>
      <c r="F125" s="24">
        <f>SUM(D125-E125)</f>
        <v>230000</v>
      </c>
      <c r="G125" s="25" t="s">
        <v>652</v>
      </c>
      <c r="H125" s="79">
        <f>SUM(I125:AD125)</f>
        <v>230000</v>
      </c>
      <c r="I125" s="94"/>
      <c r="J125" s="94">
        <v>230000</v>
      </c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</row>
    <row r="126" spans="1:41" ht="38.25" customHeight="1">
      <c r="A126" s="36"/>
      <c r="B126" s="30" t="s">
        <v>154</v>
      </c>
      <c r="C126" s="33"/>
      <c r="D126" s="24">
        <f>SUM(D127)</f>
        <v>200000</v>
      </c>
      <c r="E126" s="24">
        <f>E127</f>
        <v>30000</v>
      </c>
      <c r="F126" s="24">
        <f t="shared" si="16"/>
        <v>170000</v>
      </c>
      <c r="G126" s="25"/>
      <c r="H126" s="79">
        <f aca="true" t="shared" si="17" ref="H126:H161">SUM(I126:AC126)</f>
        <v>0</v>
      </c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</row>
    <row r="127" spans="1:41" ht="38.25" customHeight="1">
      <c r="A127" s="36"/>
      <c r="B127" s="30"/>
      <c r="C127" s="19" t="s">
        <v>155</v>
      </c>
      <c r="D127" s="17">
        <f>SUM(D128:D132)</f>
        <v>200000</v>
      </c>
      <c r="E127" s="17">
        <f>E131</f>
        <v>30000</v>
      </c>
      <c r="F127" s="17">
        <f t="shared" si="16"/>
        <v>170000</v>
      </c>
      <c r="G127" s="18"/>
      <c r="H127" s="79">
        <f t="shared" si="17"/>
        <v>0</v>
      </c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</row>
    <row r="128" spans="1:41" ht="38.25" customHeight="1" hidden="1">
      <c r="A128" s="36"/>
      <c r="B128" s="31"/>
      <c r="C128" s="42"/>
      <c r="D128" s="24">
        <v>0</v>
      </c>
      <c r="E128" s="24">
        <v>0</v>
      </c>
      <c r="F128" s="24">
        <f t="shared" si="16"/>
        <v>0</v>
      </c>
      <c r="G128" s="25" t="s">
        <v>156</v>
      </c>
      <c r="H128" s="79">
        <f t="shared" si="17"/>
        <v>0</v>
      </c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</row>
    <row r="129" spans="1:41" ht="38.25" customHeight="1" hidden="1">
      <c r="A129" s="36"/>
      <c r="B129" s="31"/>
      <c r="C129" s="45"/>
      <c r="D129" s="24">
        <v>0</v>
      </c>
      <c r="E129" s="24">
        <v>0</v>
      </c>
      <c r="F129" s="24">
        <f t="shared" si="16"/>
        <v>0</v>
      </c>
      <c r="G129" s="25" t="s">
        <v>157</v>
      </c>
      <c r="H129" s="79">
        <f t="shared" si="17"/>
        <v>0</v>
      </c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</row>
    <row r="130" spans="1:41" ht="38.25" customHeight="1" hidden="1" thickBot="1">
      <c r="A130" s="37"/>
      <c r="B130" s="32"/>
      <c r="C130" s="46"/>
      <c r="D130" s="22">
        <v>0</v>
      </c>
      <c r="E130" s="22">
        <v>0</v>
      </c>
      <c r="F130" s="22">
        <f t="shared" si="16"/>
        <v>0</v>
      </c>
      <c r="G130" s="23" t="s">
        <v>158</v>
      </c>
      <c r="H130" s="79">
        <f t="shared" si="17"/>
        <v>0</v>
      </c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</row>
    <row r="131" spans="1:41" ht="38.25" customHeight="1">
      <c r="A131" s="36"/>
      <c r="B131" s="31"/>
      <c r="C131" s="45"/>
      <c r="D131" s="26">
        <f>H131</f>
        <v>200000</v>
      </c>
      <c r="E131" s="26">
        <v>30000</v>
      </c>
      <c r="F131" s="26">
        <f t="shared" si="16"/>
        <v>170000</v>
      </c>
      <c r="G131" s="18" t="s">
        <v>653</v>
      </c>
      <c r="H131" s="79">
        <f t="shared" si="17"/>
        <v>200000</v>
      </c>
      <c r="I131" s="94"/>
      <c r="J131" s="94">
        <v>200000</v>
      </c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</row>
    <row r="132" spans="1:41" ht="38.25" customHeight="1" hidden="1">
      <c r="A132" s="36"/>
      <c r="B132" s="38"/>
      <c r="C132" s="39"/>
      <c r="D132" s="24">
        <v>0</v>
      </c>
      <c r="E132" s="24">
        <v>0</v>
      </c>
      <c r="F132" s="24">
        <f t="shared" si="16"/>
        <v>0</v>
      </c>
      <c r="G132" s="25" t="s">
        <v>159</v>
      </c>
      <c r="H132" s="79">
        <f t="shared" si="17"/>
        <v>0</v>
      </c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</row>
    <row r="133" spans="1:41" ht="38.25" customHeight="1">
      <c r="A133" s="48"/>
      <c r="B133" s="11" t="s">
        <v>160</v>
      </c>
      <c r="C133" s="10"/>
      <c r="D133" s="17">
        <f>SUM(D134)</f>
        <v>552000</v>
      </c>
      <c r="E133" s="17">
        <f>E134</f>
        <v>552000</v>
      </c>
      <c r="F133" s="17">
        <f t="shared" si="16"/>
        <v>0</v>
      </c>
      <c r="G133" s="18"/>
      <c r="H133" s="79">
        <f t="shared" si="17"/>
        <v>0</v>
      </c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</row>
    <row r="134" spans="1:41" ht="38.25" customHeight="1">
      <c r="A134" s="36"/>
      <c r="B134" s="31"/>
      <c r="C134" s="34" t="s">
        <v>161</v>
      </c>
      <c r="D134" s="26">
        <f>SUM(D135:D143)</f>
        <v>552000</v>
      </c>
      <c r="E134" s="26">
        <f>SUM(E135:E143)</f>
        <v>552000</v>
      </c>
      <c r="F134" s="26">
        <f t="shared" si="16"/>
        <v>0</v>
      </c>
      <c r="G134" s="27"/>
      <c r="H134" s="79">
        <f t="shared" si="17"/>
        <v>0</v>
      </c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</row>
    <row r="135" spans="1:41" ht="38.25" customHeight="1">
      <c r="A135" s="36"/>
      <c r="B135" s="31"/>
      <c r="C135" s="42"/>
      <c r="D135" s="17">
        <f aca="true" t="shared" si="18" ref="D135:D143">H135</f>
        <v>75000</v>
      </c>
      <c r="E135" s="17">
        <v>75000</v>
      </c>
      <c r="F135" s="17">
        <f t="shared" si="16"/>
        <v>0</v>
      </c>
      <c r="G135" s="18" t="s">
        <v>162</v>
      </c>
      <c r="H135" s="79">
        <f t="shared" si="17"/>
        <v>75000</v>
      </c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>
        <v>5000</v>
      </c>
      <c r="Z135" s="94"/>
      <c r="AA135" s="94">
        <v>50000</v>
      </c>
      <c r="AB135" s="94">
        <v>20000</v>
      </c>
      <c r="AC135" s="94"/>
      <c r="AD135" s="94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</row>
    <row r="136" spans="1:41" ht="38.25" customHeight="1" thickBot="1">
      <c r="A136" s="37"/>
      <c r="B136" s="32"/>
      <c r="C136" s="46"/>
      <c r="D136" s="22">
        <f t="shared" si="18"/>
        <v>6000</v>
      </c>
      <c r="E136" s="28">
        <v>6000</v>
      </c>
      <c r="F136" s="28">
        <f t="shared" si="16"/>
        <v>0</v>
      </c>
      <c r="G136" s="29" t="s">
        <v>163</v>
      </c>
      <c r="H136" s="79">
        <f t="shared" si="17"/>
        <v>6000</v>
      </c>
      <c r="I136" s="94">
        <v>6000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</row>
    <row r="137" spans="1:41" ht="38.25" customHeight="1" thickBot="1">
      <c r="A137" s="48"/>
      <c r="B137" s="31"/>
      <c r="C137" s="45"/>
      <c r="D137" s="28">
        <f t="shared" si="18"/>
        <v>68000</v>
      </c>
      <c r="E137" s="28">
        <v>68000</v>
      </c>
      <c r="F137" s="28">
        <f t="shared" si="16"/>
        <v>0</v>
      </c>
      <c r="G137" s="29" t="s">
        <v>164</v>
      </c>
      <c r="H137" s="79">
        <f t="shared" si="17"/>
        <v>68000</v>
      </c>
      <c r="I137" s="94">
        <v>32000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>
        <v>36000</v>
      </c>
      <c r="Z137" s="94"/>
      <c r="AA137" s="94"/>
      <c r="AB137" s="94"/>
      <c r="AC137" s="94"/>
      <c r="AD137" s="94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</row>
    <row r="138" spans="1:41" ht="38.25" customHeight="1" thickBot="1">
      <c r="A138" s="36"/>
      <c r="B138" s="31"/>
      <c r="C138" s="45"/>
      <c r="D138" s="111">
        <f t="shared" si="18"/>
        <v>9000</v>
      </c>
      <c r="E138" s="111">
        <v>9000</v>
      </c>
      <c r="F138" s="111">
        <f t="shared" si="16"/>
        <v>0</v>
      </c>
      <c r="G138" s="102" t="s">
        <v>165</v>
      </c>
      <c r="H138" s="79">
        <f t="shared" si="17"/>
        <v>9000</v>
      </c>
      <c r="I138" s="94">
        <v>9000</v>
      </c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</row>
    <row r="139" spans="1:41" ht="38.25" customHeight="1">
      <c r="A139" s="36"/>
      <c r="B139" s="31"/>
      <c r="C139" s="45"/>
      <c r="D139" s="43">
        <f t="shared" si="18"/>
        <v>11000</v>
      </c>
      <c r="E139" s="26">
        <v>11000</v>
      </c>
      <c r="F139" s="26">
        <f t="shared" si="16"/>
        <v>0</v>
      </c>
      <c r="G139" s="27" t="s">
        <v>166</v>
      </c>
      <c r="H139" s="79">
        <f t="shared" si="17"/>
        <v>11000</v>
      </c>
      <c r="I139" s="94">
        <v>11000</v>
      </c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</row>
    <row r="140" spans="1:41" ht="38.25" customHeight="1">
      <c r="A140" s="36"/>
      <c r="B140" s="31"/>
      <c r="C140" s="45"/>
      <c r="D140" s="17">
        <f t="shared" si="18"/>
        <v>20000</v>
      </c>
      <c r="E140" s="24">
        <v>20000</v>
      </c>
      <c r="F140" s="24">
        <f t="shared" si="16"/>
        <v>0</v>
      </c>
      <c r="G140" s="25" t="s">
        <v>167</v>
      </c>
      <c r="H140" s="79">
        <f t="shared" si="17"/>
        <v>20000</v>
      </c>
      <c r="I140" s="94"/>
      <c r="J140" s="94"/>
      <c r="K140" s="94"/>
      <c r="L140" s="94">
        <v>20000</v>
      </c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</row>
    <row r="141" spans="1:41" ht="38.25" customHeight="1">
      <c r="A141" s="36"/>
      <c r="B141" s="31"/>
      <c r="C141" s="45"/>
      <c r="D141" s="17">
        <f t="shared" si="18"/>
        <v>260000</v>
      </c>
      <c r="E141" s="24">
        <v>260000</v>
      </c>
      <c r="F141" s="24">
        <f t="shared" si="16"/>
        <v>0</v>
      </c>
      <c r="G141" s="25" t="s">
        <v>168</v>
      </c>
      <c r="H141" s="79">
        <f t="shared" si="17"/>
        <v>260000</v>
      </c>
      <c r="I141" s="94">
        <v>260000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</row>
    <row r="142" spans="1:41" ht="38.25" customHeight="1">
      <c r="A142" s="36"/>
      <c r="B142" s="31"/>
      <c r="C142" s="45"/>
      <c r="D142" s="17">
        <f>H142</f>
        <v>100000</v>
      </c>
      <c r="E142" s="24">
        <v>100000</v>
      </c>
      <c r="F142" s="24">
        <f t="shared" si="16"/>
        <v>0</v>
      </c>
      <c r="G142" s="25" t="s">
        <v>169</v>
      </c>
      <c r="H142" s="79">
        <f t="shared" si="17"/>
        <v>100000</v>
      </c>
      <c r="I142" s="94">
        <v>100000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</row>
    <row r="143" spans="1:41" ht="38.25" customHeight="1">
      <c r="A143" s="36"/>
      <c r="B143" s="31"/>
      <c r="C143" s="45"/>
      <c r="D143" s="17">
        <f t="shared" si="18"/>
        <v>3000</v>
      </c>
      <c r="E143" s="24">
        <v>3000</v>
      </c>
      <c r="F143" s="24">
        <f t="shared" si="16"/>
        <v>0</v>
      </c>
      <c r="G143" s="25" t="s">
        <v>170</v>
      </c>
      <c r="H143" s="79">
        <f t="shared" si="17"/>
        <v>3000</v>
      </c>
      <c r="I143" s="94"/>
      <c r="J143" s="94"/>
      <c r="K143" s="94"/>
      <c r="L143" s="94">
        <v>3000</v>
      </c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</row>
    <row r="144" spans="1:41" ht="38.25" customHeight="1">
      <c r="A144" s="36"/>
      <c r="B144" s="30" t="s">
        <v>172</v>
      </c>
      <c r="C144" s="33"/>
      <c r="D144" s="24">
        <f>SUM(D145)</f>
        <v>1000</v>
      </c>
      <c r="E144" s="24">
        <v>1000</v>
      </c>
      <c r="F144" s="24">
        <f t="shared" si="16"/>
        <v>0</v>
      </c>
      <c r="G144" s="25"/>
      <c r="H144" s="79">
        <f t="shared" si="17"/>
        <v>0</v>
      </c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</row>
    <row r="145" spans="1:41" ht="38.25" customHeight="1">
      <c r="A145" s="36"/>
      <c r="B145" s="30"/>
      <c r="C145" s="33" t="s">
        <v>173</v>
      </c>
      <c r="D145" s="24">
        <f>H145</f>
        <v>1000</v>
      </c>
      <c r="E145" s="24">
        <v>1000</v>
      </c>
      <c r="F145" s="24">
        <f t="shared" si="16"/>
        <v>0</v>
      </c>
      <c r="G145" s="25" t="s">
        <v>174</v>
      </c>
      <c r="H145" s="79">
        <f t="shared" si="17"/>
        <v>1000</v>
      </c>
      <c r="I145" s="94">
        <v>1000</v>
      </c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</row>
    <row r="146" spans="1:41" ht="38.25" customHeight="1">
      <c r="A146" s="48"/>
      <c r="B146" s="11" t="s">
        <v>175</v>
      </c>
      <c r="C146" s="10"/>
      <c r="D146" s="17">
        <f>D147</f>
        <v>3000</v>
      </c>
      <c r="E146" s="17">
        <v>3000</v>
      </c>
      <c r="F146" s="17">
        <f t="shared" si="16"/>
        <v>0</v>
      </c>
      <c r="G146" s="18"/>
      <c r="H146" s="79">
        <f t="shared" si="17"/>
        <v>0</v>
      </c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</row>
    <row r="147" spans="1:41" ht="38.25" customHeight="1">
      <c r="A147" s="36"/>
      <c r="B147" s="38"/>
      <c r="C147" s="40" t="s">
        <v>176</v>
      </c>
      <c r="D147" s="43">
        <f>H147</f>
        <v>3000</v>
      </c>
      <c r="E147" s="43">
        <v>3000</v>
      </c>
      <c r="F147" s="43">
        <f t="shared" si="16"/>
        <v>0</v>
      </c>
      <c r="G147" s="44" t="s">
        <v>177</v>
      </c>
      <c r="H147" s="79">
        <f t="shared" si="17"/>
        <v>3000</v>
      </c>
      <c r="I147" s="94">
        <v>1000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>
        <v>1000</v>
      </c>
      <c r="AB147" s="94">
        <v>1000</v>
      </c>
      <c r="AC147" s="94"/>
      <c r="AD147" s="94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</row>
    <row r="148" spans="1:41" ht="38.25" customHeight="1">
      <c r="A148" s="36"/>
      <c r="B148" s="31" t="s">
        <v>178</v>
      </c>
      <c r="C148" s="34"/>
      <c r="D148" s="26">
        <f>SUM(D149)</f>
        <v>1000</v>
      </c>
      <c r="E148" s="26">
        <f>E149</f>
        <v>1000</v>
      </c>
      <c r="F148" s="26">
        <f t="shared" si="16"/>
        <v>0</v>
      </c>
      <c r="G148" s="27"/>
      <c r="H148" s="79">
        <f t="shared" si="17"/>
        <v>0</v>
      </c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</row>
    <row r="149" spans="1:41" ht="38.25" customHeight="1">
      <c r="A149" s="36"/>
      <c r="B149" s="30"/>
      <c r="C149" s="33" t="s">
        <v>179</v>
      </c>
      <c r="D149" s="24">
        <f>H149</f>
        <v>1000</v>
      </c>
      <c r="E149" s="24">
        <v>1000</v>
      </c>
      <c r="F149" s="24">
        <f t="shared" si="16"/>
        <v>0</v>
      </c>
      <c r="G149" s="25" t="s">
        <v>180</v>
      </c>
      <c r="H149" s="79">
        <f t="shared" si="17"/>
        <v>1000</v>
      </c>
      <c r="I149" s="94">
        <v>1000</v>
      </c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</row>
    <row r="150" spans="1:41" ht="38.25" customHeight="1" hidden="1">
      <c r="A150" s="36"/>
      <c r="B150" s="30" t="s">
        <v>181</v>
      </c>
      <c r="C150" s="33"/>
      <c r="D150" s="24">
        <f>SUM(D151)</f>
        <v>0</v>
      </c>
      <c r="E150" s="24">
        <v>0</v>
      </c>
      <c r="F150" s="24">
        <f t="shared" si="16"/>
        <v>0</v>
      </c>
      <c r="G150" s="25"/>
      <c r="H150" s="79">
        <f t="shared" si="17"/>
        <v>0</v>
      </c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</row>
    <row r="151" spans="1:41" ht="38.25" customHeight="1" hidden="1">
      <c r="A151" s="36"/>
      <c r="B151" s="30"/>
      <c r="C151" s="33" t="s">
        <v>182</v>
      </c>
      <c r="D151" s="24">
        <v>0</v>
      </c>
      <c r="E151" s="24">
        <v>0</v>
      </c>
      <c r="F151" s="24">
        <f t="shared" si="16"/>
        <v>0</v>
      </c>
      <c r="G151" s="25" t="s">
        <v>183</v>
      </c>
      <c r="H151" s="79">
        <f t="shared" si="17"/>
        <v>0</v>
      </c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</row>
    <row r="152" spans="1:41" ht="38.25" customHeight="1">
      <c r="A152" s="36"/>
      <c r="B152" s="30" t="s">
        <v>389</v>
      </c>
      <c r="C152" s="33"/>
      <c r="D152" s="24">
        <f>SUM(D153)</f>
        <v>1000</v>
      </c>
      <c r="E152" s="24">
        <v>1000</v>
      </c>
      <c r="F152" s="24">
        <f t="shared" si="16"/>
        <v>0</v>
      </c>
      <c r="G152" s="25"/>
      <c r="H152" s="79">
        <f t="shared" si="17"/>
        <v>0</v>
      </c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</row>
    <row r="153" spans="1:41" ht="38.25" customHeight="1">
      <c r="A153" s="36"/>
      <c r="B153" s="30"/>
      <c r="C153" s="33" t="s">
        <v>184</v>
      </c>
      <c r="D153" s="24">
        <f>H153</f>
        <v>1000</v>
      </c>
      <c r="E153" s="24">
        <v>1000</v>
      </c>
      <c r="F153" s="24">
        <f t="shared" si="16"/>
        <v>0</v>
      </c>
      <c r="G153" s="25" t="s">
        <v>185</v>
      </c>
      <c r="H153" s="79">
        <f t="shared" si="17"/>
        <v>1000</v>
      </c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>
        <v>1000</v>
      </c>
      <c r="AB153" s="94"/>
      <c r="AC153" s="94"/>
      <c r="AD153" s="94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</row>
    <row r="154" spans="1:41" ht="38.25" customHeight="1">
      <c r="A154" s="36"/>
      <c r="B154" s="30" t="s">
        <v>390</v>
      </c>
      <c r="C154" s="33"/>
      <c r="D154" s="24">
        <f>SUM(D155)</f>
        <v>0</v>
      </c>
      <c r="E154" s="24">
        <v>0</v>
      </c>
      <c r="F154" s="24">
        <f aca="true" t="shared" si="19" ref="F154:F159">SUM(D154-E154)</f>
        <v>0</v>
      </c>
      <c r="G154" s="25"/>
      <c r="H154" s="79">
        <f t="shared" si="17"/>
        <v>0</v>
      </c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</row>
    <row r="155" spans="1:41" ht="38.25" customHeight="1">
      <c r="A155" s="36"/>
      <c r="B155" s="30"/>
      <c r="C155" s="33" t="s">
        <v>186</v>
      </c>
      <c r="D155" s="24">
        <f>H155</f>
        <v>0</v>
      </c>
      <c r="E155" s="24">
        <v>0</v>
      </c>
      <c r="F155" s="24">
        <f t="shared" si="19"/>
        <v>0</v>
      </c>
      <c r="G155" s="25" t="s">
        <v>187</v>
      </c>
      <c r="H155" s="79">
        <f t="shared" si="17"/>
        <v>0</v>
      </c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</row>
    <row r="156" spans="1:41" ht="38.25" customHeight="1">
      <c r="A156" s="36"/>
      <c r="B156" s="30" t="s">
        <v>466</v>
      </c>
      <c r="C156" s="33"/>
      <c r="D156" s="24">
        <f>SUM(D157)</f>
        <v>1000</v>
      </c>
      <c r="E156" s="24">
        <v>1000</v>
      </c>
      <c r="F156" s="24">
        <f t="shared" si="19"/>
        <v>0</v>
      </c>
      <c r="G156" s="25"/>
      <c r="H156" s="79">
        <f t="shared" si="17"/>
        <v>0</v>
      </c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</row>
    <row r="157" spans="1:41" ht="38.25" customHeight="1">
      <c r="A157" s="48"/>
      <c r="B157" s="11"/>
      <c r="C157" s="10" t="s">
        <v>465</v>
      </c>
      <c r="D157" s="17">
        <f>H157</f>
        <v>1000</v>
      </c>
      <c r="E157" s="17">
        <v>1000</v>
      </c>
      <c r="F157" s="17">
        <f t="shared" si="19"/>
        <v>0</v>
      </c>
      <c r="G157" s="18" t="s">
        <v>467</v>
      </c>
      <c r="H157" s="79">
        <f t="shared" si="17"/>
        <v>1000</v>
      </c>
      <c r="I157" s="94">
        <v>1000</v>
      </c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</row>
    <row r="158" spans="1:41" ht="38.25" customHeight="1">
      <c r="A158" s="36"/>
      <c r="B158" s="31" t="s">
        <v>391</v>
      </c>
      <c r="C158" s="34"/>
      <c r="D158" s="26">
        <f>SUM(D159)</f>
        <v>1000</v>
      </c>
      <c r="E158" s="26">
        <v>1000</v>
      </c>
      <c r="F158" s="26">
        <f t="shared" si="19"/>
        <v>0</v>
      </c>
      <c r="G158" s="27"/>
      <c r="H158" s="79">
        <f t="shared" si="17"/>
        <v>0</v>
      </c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</row>
    <row r="159" spans="1:41" ht="38.25" customHeight="1">
      <c r="A159" s="48"/>
      <c r="B159" s="11"/>
      <c r="C159" s="10" t="s">
        <v>190</v>
      </c>
      <c r="D159" s="17">
        <f>H159</f>
        <v>1000</v>
      </c>
      <c r="E159" s="17">
        <v>1000</v>
      </c>
      <c r="F159" s="17">
        <f t="shared" si="19"/>
        <v>0</v>
      </c>
      <c r="G159" s="18" t="s">
        <v>191</v>
      </c>
      <c r="H159" s="79">
        <f t="shared" si="17"/>
        <v>1000</v>
      </c>
      <c r="I159" s="94">
        <v>1000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</row>
    <row r="160" spans="1:41" ht="38.25" customHeight="1">
      <c r="A160" s="36"/>
      <c r="B160" s="30"/>
      <c r="C160" s="33"/>
      <c r="D160" s="24"/>
      <c r="E160" s="24"/>
      <c r="F160" s="24"/>
      <c r="G160" s="25"/>
      <c r="H160" s="79">
        <f t="shared" si="17"/>
        <v>0</v>
      </c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</row>
    <row r="161" spans="1:41" ht="38.25" customHeight="1" thickBot="1">
      <c r="A161" s="37"/>
      <c r="B161" s="32"/>
      <c r="C161" s="46"/>
      <c r="D161" s="28"/>
      <c r="E161" s="28"/>
      <c r="F161" s="28"/>
      <c r="G161" s="29"/>
      <c r="H161" s="79">
        <f t="shared" si="17"/>
        <v>0</v>
      </c>
      <c r="I161" s="94"/>
      <c r="J161" s="94"/>
      <c r="K161" s="94"/>
      <c r="L161" s="94"/>
      <c r="M161" s="94"/>
      <c r="N161" s="94">
        <v>0</v>
      </c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</row>
    <row r="162" ht="38.25" customHeight="1">
      <c r="H162" s="79">
        <f>SUM(H8:H161)</f>
        <v>203696000</v>
      </c>
    </row>
  </sheetData>
  <sheetProtection/>
  <mergeCells count="10">
    <mergeCell ref="G6:G7"/>
    <mergeCell ref="A1:G2"/>
    <mergeCell ref="A3:G3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86" t="s">
        <v>550</v>
      </c>
      <c r="C1" s="86"/>
      <c r="D1" s="90"/>
      <c r="E1" s="90"/>
      <c r="F1" s="90"/>
    </row>
    <row r="2" spans="2:6" ht="13.5">
      <c r="B2" s="86" t="s">
        <v>551</v>
      </c>
      <c r="C2" s="86"/>
      <c r="D2" s="90"/>
      <c r="E2" s="90"/>
      <c r="F2" s="90"/>
    </row>
    <row r="3" spans="2:6" ht="13.5">
      <c r="B3" s="87"/>
      <c r="C3" s="87"/>
      <c r="D3" s="91"/>
      <c r="E3" s="91"/>
      <c r="F3" s="91"/>
    </row>
    <row r="4" spans="2:6" ht="40.5">
      <c r="B4" s="87" t="s">
        <v>552</v>
      </c>
      <c r="C4" s="87"/>
      <c r="D4" s="91"/>
      <c r="E4" s="91"/>
      <c r="F4" s="91"/>
    </row>
    <row r="5" spans="2:6" ht="13.5">
      <c r="B5" s="87"/>
      <c r="C5" s="87"/>
      <c r="D5" s="91"/>
      <c r="E5" s="91"/>
      <c r="F5" s="91"/>
    </row>
    <row r="6" spans="2:6" ht="13.5">
      <c r="B6" s="86" t="s">
        <v>553</v>
      </c>
      <c r="C6" s="86"/>
      <c r="D6" s="90"/>
      <c r="E6" s="90" t="s">
        <v>554</v>
      </c>
      <c r="F6" s="90" t="s">
        <v>555</v>
      </c>
    </row>
    <row r="7" spans="2:6" ht="14.25" thickBot="1">
      <c r="B7" s="87"/>
      <c r="C7" s="87"/>
      <c r="D7" s="91"/>
      <c r="E7" s="91"/>
      <c r="F7" s="91"/>
    </row>
    <row r="8" spans="2:6" ht="41.25" thickBot="1">
      <c r="B8" s="88" t="s">
        <v>556</v>
      </c>
      <c r="C8" s="89"/>
      <c r="D8" s="92"/>
      <c r="E8" s="92">
        <v>3</v>
      </c>
      <c r="F8" s="93" t="s">
        <v>557</v>
      </c>
    </row>
    <row r="9" spans="2:6" ht="13.5">
      <c r="B9" s="87"/>
      <c r="C9" s="87"/>
      <c r="D9" s="91"/>
      <c r="E9" s="91"/>
      <c r="F9" s="91"/>
    </row>
    <row r="10" spans="2:6" ht="13.5">
      <c r="B10" s="87"/>
      <c r="C10" s="87"/>
      <c r="D10" s="91"/>
      <c r="E10" s="91"/>
      <c r="F10" s="91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86" t="s">
        <v>550</v>
      </c>
      <c r="C1" s="86"/>
      <c r="D1" s="90"/>
      <c r="E1" s="90"/>
      <c r="F1" s="90"/>
    </row>
    <row r="2" spans="2:6" ht="13.5">
      <c r="B2" s="86" t="s">
        <v>560</v>
      </c>
      <c r="C2" s="86"/>
      <c r="D2" s="90"/>
      <c r="E2" s="90"/>
      <c r="F2" s="90"/>
    </row>
    <row r="3" spans="2:6" ht="13.5">
      <c r="B3" s="87"/>
      <c r="C3" s="87"/>
      <c r="D3" s="91"/>
      <c r="E3" s="91"/>
      <c r="F3" s="91"/>
    </row>
    <row r="4" spans="2:6" ht="40.5">
      <c r="B4" s="87" t="s">
        <v>552</v>
      </c>
      <c r="C4" s="87"/>
      <c r="D4" s="91"/>
      <c r="E4" s="91"/>
      <c r="F4" s="91"/>
    </row>
    <row r="5" spans="2:6" ht="13.5">
      <c r="B5" s="87"/>
      <c r="C5" s="87"/>
      <c r="D5" s="91"/>
      <c r="E5" s="91"/>
      <c r="F5" s="91"/>
    </row>
    <row r="6" spans="2:6" ht="13.5">
      <c r="B6" s="86" t="s">
        <v>553</v>
      </c>
      <c r="C6" s="86"/>
      <c r="D6" s="90"/>
      <c r="E6" s="90" t="s">
        <v>554</v>
      </c>
      <c r="F6" s="90" t="s">
        <v>555</v>
      </c>
    </row>
    <row r="7" spans="2:6" ht="14.25" thickBot="1">
      <c r="B7" s="87"/>
      <c r="C7" s="87"/>
      <c r="D7" s="91"/>
      <c r="E7" s="91"/>
      <c r="F7" s="91"/>
    </row>
    <row r="8" spans="2:6" ht="41.25" thickBot="1">
      <c r="B8" s="88" t="s">
        <v>556</v>
      </c>
      <c r="C8" s="89"/>
      <c r="D8" s="92"/>
      <c r="E8" s="92">
        <v>1</v>
      </c>
      <c r="F8" s="93" t="s">
        <v>557</v>
      </c>
    </row>
    <row r="9" spans="2:6" ht="13.5">
      <c r="B9" s="87"/>
      <c r="C9" s="87"/>
      <c r="D9" s="91"/>
      <c r="E9" s="91"/>
      <c r="F9" s="91"/>
    </row>
    <row r="10" spans="2:6" ht="13.5">
      <c r="B10" s="87"/>
      <c r="C10" s="87"/>
      <c r="D10" s="91"/>
      <c r="E10" s="91"/>
      <c r="F10" s="91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86" t="s">
        <v>550</v>
      </c>
      <c r="C1" s="86"/>
      <c r="D1" s="90"/>
      <c r="E1" s="90"/>
      <c r="F1" s="90"/>
    </row>
    <row r="2" spans="2:6" ht="13.5">
      <c r="B2" s="86" t="s">
        <v>562</v>
      </c>
      <c r="C2" s="86"/>
      <c r="D2" s="90"/>
      <c r="E2" s="90"/>
      <c r="F2" s="90"/>
    </row>
    <row r="3" spans="2:6" ht="13.5">
      <c r="B3" s="87"/>
      <c r="C3" s="87"/>
      <c r="D3" s="91"/>
      <c r="E3" s="91"/>
      <c r="F3" s="91"/>
    </row>
    <row r="4" spans="2:6" ht="40.5">
      <c r="B4" s="87" t="s">
        <v>552</v>
      </c>
      <c r="C4" s="87"/>
      <c r="D4" s="91"/>
      <c r="E4" s="91"/>
      <c r="F4" s="91"/>
    </row>
    <row r="5" spans="2:6" ht="13.5">
      <c r="B5" s="87"/>
      <c r="C5" s="87"/>
      <c r="D5" s="91"/>
      <c r="E5" s="91"/>
      <c r="F5" s="91"/>
    </row>
    <row r="6" spans="2:6" ht="13.5">
      <c r="B6" s="86" t="s">
        <v>553</v>
      </c>
      <c r="C6" s="86"/>
      <c r="D6" s="90"/>
      <c r="E6" s="90" t="s">
        <v>554</v>
      </c>
      <c r="F6" s="90" t="s">
        <v>555</v>
      </c>
    </row>
    <row r="7" spans="2:6" ht="14.25" thickBot="1">
      <c r="B7" s="87"/>
      <c r="C7" s="87"/>
      <c r="D7" s="91"/>
      <c r="E7" s="91"/>
      <c r="F7" s="91"/>
    </row>
    <row r="8" spans="2:6" ht="41.25" thickBot="1">
      <c r="B8" s="88" t="s">
        <v>556</v>
      </c>
      <c r="C8" s="89"/>
      <c r="D8" s="92"/>
      <c r="E8" s="92">
        <v>1</v>
      </c>
      <c r="F8" s="93" t="s">
        <v>557</v>
      </c>
    </row>
    <row r="9" spans="2:6" ht="13.5">
      <c r="B9" s="87"/>
      <c r="C9" s="87"/>
      <c r="D9" s="91"/>
      <c r="E9" s="91"/>
      <c r="F9" s="91"/>
    </row>
    <row r="10" spans="2:6" ht="13.5">
      <c r="B10" s="87"/>
      <c r="C10" s="87"/>
      <c r="D10" s="91"/>
      <c r="E10" s="91"/>
      <c r="F10" s="9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8" sqref="H8:K8"/>
      <selection pane="bottomLeft" activeCell="D11" sqref="D11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2.25390625" style="1" hidden="1" customWidth="1"/>
    <col min="7" max="7" width="26.625" style="1" customWidth="1"/>
    <col min="8" max="8" width="61.25390625" style="1" customWidth="1"/>
    <col min="9" max="16384" width="3.375" style="1" customWidth="1"/>
  </cols>
  <sheetData>
    <row r="1" spans="1:8" s="3" customFormat="1" ht="21.75" customHeight="1">
      <c r="A1" s="181" t="s">
        <v>606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605</v>
      </c>
      <c r="B3" s="182"/>
      <c r="C3" s="182"/>
      <c r="D3" s="182"/>
      <c r="E3" s="182"/>
      <c r="F3" s="182"/>
      <c r="G3" s="182"/>
      <c r="H3" s="182"/>
    </row>
    <row r="4" spans="1:8" s="3" customFormat="1" ht="21.75" customHeight="1">
      <c r="A4" s="183" t="s">
        <v>9</v>
      </c>
      <c r="B4" s="183"/>
      <c r="C4" s="4"/>
      <c r="D4" s="4"/>
      <c r="E4" s="4"/>
      <c r="F4" s="4"/>
      <c r="G4" s="4"/>
      <c r="H4" s="4"/>
    </row>
    <row r="5" spans="1:8" s="3" customFormat="1" ht="21.75" customHeight="1" thickBot="1">
      <c r="A5" s="184" t="s">
        <v>0</v>
      </c>
      <c r="B5" s="184"/>
      <c r="C5" s="5" t="s">
        <v>86</v>
      </c>
      <c r="D5" s="184" t="s">
        <v>192</v>
      </c>
      <c r="E5" s="184"/>
      <c r="F5" s="184"/>
      <c r="G5" s="184"/>
      <c r="H5" s="6" t="s">
        <v>10</v>
      </c>
    </row>
    <row r="6" spans="1:8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386</v>
      </c>
      <c r="G6" s="185" t="s">
        <v>8</v>
      </c>
      <c r="H6" s="185" t="s">
        <v>7</v>
      </c>
    </row>
    <row r="7" spans="1:8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  <c r="H7" s="185"/>
    </row>
    <row r="8" spans="1:8" ht="38.25" customHeight="1">
      <c r="A8" s="12" t="s">
        <v>193</v>
      </c>
      <c r="B8" s="13"/>
      <c r="C8" s="14"/>
      <c r="D8" s="15">
        <f>SUM(D9,D13,D17,D19,D21,D25,D27,D29,D31,D33)</f>
        <v>3489000</v>
      </c>
      <c r="E8" s="15">
        <f>SUM(E9,E13,E17,E19,E21,E25,E27,E29,E31,E33)</f>
        <v>2869000</v>
      </c>
      <c r="F8" s="15">
        <f>SUM(F9,F13,F17,F19,F21,F25,F27,F29,F31,F33)</f>
        <v>64712964</v>
      </c>
      <c r="G8" s="15">
        <f>D8-E8</f>
        <v>620000</v>
      </c>
      <c r="H8" s="16"/>
    </row>
    <row r="9" spans="1:8" ht="38.25" customHeight="1">
      <c r="A9" s="41"/>
      <c r="B9" s="11" t="s">
        <v>35</v>
      </c>
      <c r="C9" s="10"/>
      <c r="D9" s="17">
        <f>SUM(D10)</f>
        <v>1130000</v>
      </c>
      <c r="E9" s="17">
        <f>SUM(E10)</f>
        <v>1500000</v>
      </c>
      <c r="F9" s="17">
        <f>SUM(F10)</f>
        <v>0</v>
      </c>
      <c r="G9" s="17">
        <f aca="true" t="shared" si="0" ref="G9:G34">D9-E9</f>
        <v>-370000</v>
      </c>
      <c r="H9" s="18"/>
    </row>
    <row r="10" spans="1:8" ht="38.25" customHeight="1">
      <c r="A10" s="36"/>
      <c r="B10" s="30"/>
      <c r="C10" s="10" t="s">
        <v>35</v>
      </c>
      <c r="D10" s="17">
        <f>SUM(D11:D12)</f>
        <v>1130000</v>
      </c>
      <c r="E10" s="17">
        <f>SUM(E11:E12)</f>
        <v>1500000</v>
      </c>
      <c r="F10" s="17">
        <f>SUM(F11:F12)</f>
        <v>0</v>
      </c>
      <c r="G10" s="17">
        <f t="shared" si="0"/>
        <v>-370000</v>
      </c>
      <c r="H10" s="18"/>
    </row>
    <row r="11" spans="1:8" ht="38.25" customHeight="1">
      <c r="A11" s="36"/>
      <c r="B11" s="31"/>
      <c r="C11" s="33"/>
      <c r="D11" s="17">
        <v>1090000</v>
      </c>
      <c r="E11" s="17">
        <v>1300000</v>
      </c>
      <c r="F11" s="17">
        <v>0</v>
      </c>
      <c r="G11" s="17">
        <f t="shared" si="0"/>
        <v>-210000</v>
      </c>
      <c r="H11" s="18" t="s">
        <v>85</v>
      </c>
    </row>
    <row r="12" spans="1:8" ht="38.25" customHeight="1">
      <c r="A12" s="36"/>
      <c r="B12" s="38"/>
      <c r="C12" s="40"/>
      <c r="D12" s="17">
        <v>40000</v>
      </c>
      <c r="E12" s="17">
        <v>200000</v>
      </c>
      <c r="F12" s="17">
        <v>0</v>
      </c>
      <c r="G12" s="17">
        <f t="shared" si="0"/>
        <v>-160000</v>
      </c>
      <c r="H12" s="18" t="s">
        <v>36</v>
      </c>
    </row>
    <row r="13" spans="1:8" ht="38.25" customHeight="1">
      <c r="A13" s="36"/>
      <c r="B13" s="11" t="s">
        <v>37</v>
      </c>
      <c r="C13" s="10"/>
      <c r="D13" s="17">
        <f>SUM(D14)</f>
        <v>601000</v>
      </c>
      <c r="E13" s="17">
        <f>SUM(E14)</f>
        <v>601000</v>
      </c>
      <c r="F13" s="17">
        <f>SUM(F14)</f>
        <v>1000</v>
      </c>
      <c r="G13" s="17">
        <f t="shared" si="0"/>
        <v>0</v>
      </c>
      <c r="H13" s="18"/>
    </row>
    <row r="14" spans="1:8" ht="38.25" customHeight="1">
      <c r="A14" s="36"/>
      <c r="B14" s="30"/>
      <c r="C14" s="10" t="s">
        <v>38</v>
      </c>
      <c r="D14" s="17">
        <f>SUM(D15:D16)</f>
        <v>601000</v>
      </c>
      <c r="E14" s="17">
        <f>SUM(E15:E16)</f>
        <v>601000</v>
      </c>
      <c r="F14" s="17">
        <f>SUM(F15:F16)</f>
        <v>1000</v>
      </c>
      <c r="G14" s="17">
        <f t="shared" si="0"/>
        <v>0</v>
      </c>
      <c r="H14" s="18"/>
    </row>
    <row r="15" spans="1:8" ht="38.25" customHeight="1">
      <c r="A15" s="36"/>
      <c r="B15" s="31"/>
      <c r="C15" s="33"/>
      <c r="D15" s="17">
        <v>600000</v>
      </c>
      <c r="E15" s="17">
        <v>600000</v>
      </c>
      <c r="F15" s="17">
        <v>1000</v>
      </c>
      <c r="G15" s="17">
        <f t="shared" si="0"/>
        <v>0</v>
      </c>
      <c r="H15" s="18" t="s">
        <v>39</v>
      </c>
    </row>
    <row r="16" spans="1:8" ht="38.25" customHeight="1">
      <c r="A16" s="36"/>
      <c r="B16" s="38"/>
      <c r="C16" s="40"/>
      <c r="D16" s="17">
        <v>1000</v>
      </c>
      <c r="E16" s="17">
        <v>1000</v>
      </c>
      <c r="F16" s="17">
        <v>0</v>
      </c>
      <c r="G16" s="17">
        <f t="shared" si="0"/>
        <v>0</v>
      </c>
      <c r="H16" s="18" t="s">
        <v>40</v>
      </c>
    </row>
    <row r="17" spans="1:8" ht="38.25" customHeight="1">
      <c r="A17" s="36"/>
      <c r="B17" s="11" t="s">
        <v>194</v>
      </c>
      <c r="C17" s="10"/>
      <c r="D17" s="17">
        <f>SUM(D18)</f>
        <v>1750000</v>
      </c>
      <c r="E17" s="17">
        <f>SUM(E18)</f>
        <v>760000</v>
      </c>
      <c r="F17" s="17">
        <f>SUM(F18)</f>
        <v>16786964</v>
      </c>
      <c r="G17" s="17">
        <f t="shared" si="0"/>
        <v>990000</v>
      </c>
      <c r="H17" s="18"/>
    </row>
    <row r="18" spans="1:8" ht="38.25" customHeight="1">
      <c r="A18" s="36"/>
      <c r="B18" s="11"/>
      <c r="C18" s="10" t="s">
        <v>68</v>
      </c>
      <c r="D18" s="17">
        <v>1750000</v>
      </c>
      <c r="E18" s="17">
        <v>760000</v>
      </c>
      <c r="F18" s="17">
        <v>16786964</v>
      </c>
      <c r="G18" s="17">
        <f t="shared" si="0"/>
        <v>990000</v>
      </c>
      <c r="H18" s="18" t="s">
        <v>69</v>
      </c>
    </row>
    <row r="19" spans="1:8" ht="38.25" customHeight="1">
      <c r="A19" s="36"/>
      <c r="B19" s="11" t="s">
        <v>195</v>
      </c>
      <c r="C19" s="19"/>
      <c r="D19" s="17">
        <f>SUM(D20)</f>
        <v>1000</v>
      </c>
      <c r="E19" s="17">
        <f>SUM(E20)</f>
        <v>1000</v>
      </c>
      <c r="F19" s="17">
        <f>SUM(F20)</f>
        <v>0</v>
      </c>
      <c r="G19" s="17">
        <f t="shared" si="0"/>
        <v>0</v>
      </c>
      <c r="H19" s="18"/>
    </row>
    <row r="20" spans="1:8" ht="38.25" customHeight="1">
      <c r="A20" s="36"/>
      <c r="B20" s="11"/>
      <c r="C20" s="19" t="s">
        <v>70</v>
      </c>
      <c r="D20" s="17">
        <v>1000</v>
      </c>
      <c r="E20" s="17">
        <v>1000</v>
      </c>
      <c r="F20" s="17">
        <v>0</v>
      </c>
      <c r="G20" s="17">
        <f t="shared" si="0"/>
        <v>0</v>
      </c>
      <c r="H20" s="18" t="s">
        <v>71</v>
      </c>
    </row>
    <row r="21" spans="1:8" ht="38.25" customHeight="1">
      <c r="A21" s="36"/>
      <c r="B21" s="11" t="s">
        <v>196</v>
      </c>
      <c r="C21" s="10"/>
      <c r="D21" s="17">
        <f>SUM(D22)</f>
        <v>2000</v>
      </c>
      <c r="E21" s="17">
        <f>SUM(E22)</f>
        <v>2000</v>
      </c>
      <c r="F21" s="17">
        <f>SUM(F22)</f>
        <v>0</v>
      </c>
      <c r="G21" s="17">
        <f t="shared" si="0"/>
        <v>0</v>
      </c>
      <c r="H21" s="18"/>
    </row>
    <row r="22" spans="1:8" ht="38.25" customHeight="1">
      <c r="A22" s="36"/>
      <c r="B22" s="30"/>
      <c r="C22" s="10" t="s">
        <v>72</v>
      </c>
      <c r="D22" s="17">
        <f>D23+D24</f>
        <v>2000</v>
      </c>
      <c r="E22" s="17">
        <f>SUM(E23:E24)</f>
        <v>2000</v>
      </c>
      <c r="F22" s="17">
        <f>SUM(F23:F24)</f>
        <v>0</v>
      </c>
      <c r="G22" s="17">
        <f t="shared" si="0"/>
        <v>0</v>
      </c>
      <c r="H22" s="18"/>
    </row>
    <row r="23" spans="1:8" ht="38.25" customHeight="1">
      <c r="A23" s="36"/>
      <c r="B23" s="31"/>
      <c r="C23" s="33"/>
      <c r="D23" s="17">
        <v>1000</v>
      </c>
      <c r="E23" s="17">
        <v>1000</v>
      </c>
      <c r="F23" s="17">
        <v>0</v>
      </c>
      <c r="G23" s="17">
        <f t="shared" si="0"/>
        <v>0</v>
      </c>
      <c r="H23" s="18" t="s">
        <v>73</v>
      </c>
    </row>
    <row r="24" spans="1:8" ht="38.25" customHeight="1">
      <c r="A24" s="36"/>
      <c r="B24" s="38"/>
      <c r="C24" s="40"/>
      <c r="D24" s="17">
        <v>1000</v>
      </c>
      <c r="E24" s="17">
        <v>1000</v>
      </c>
      <c r="F24" s="17">
        <v>0</v>
      </c>
      <c r="G24" s="17">
        <f t="shared" si="0"/>
        <v>0</v>
      </c>
      <c r="H24" s="18" t="s">
        <v>74</v>
      </c>
    </row>
    <row r="25" spans="1:8" ht="38.25" customHeight="1">
      <c r="A25" s="36"/>
      <c r="B25" s="11" t="s">
        <v>197</v>
      </c>
      <c r="C25" s="10"/>
      <c r="D25" s="17">
        <f>SUM(D26)</f>
        <v>1000</v>
      </c>
      <c r="E25" s="17">
        <f>SUM(E26)</f>
        <v>1000</v>
      </c>
      <c r="F25" s="17">
        <f>SUM(F26)</f>
        <v>47922000</v>
      </c>
      <c r="G25" s="17">
        <f t="shared" si="0"/>
        <v>0</v>
      </c>
      <c r="H25" s="18"/>
    </row>
    <row r="26" spans="1:8" ht="38.25" customHeight="1">
      <c r="A26" s="36"/>
      <c r="B26" s="30"/>
      <c r="C26" s="10" t="s">
        <v>75</v>
      </c>
      <c r="D26" s="17">
        <v>1000</v>
      </c>
      <c r="E26" s="17">
        <v>1000</v>
      </c>
      <c r="F26" s="17">
        <v>47922000</v>
      </c>
      <c r="G26" s="17">
        <f t="shared" si="0"/>
        <v>0</v>
      </c>
      <c r="H26" s="18" t="s">
        <v>198</v>
      </c>
    </row>
    <row r="27" spans="1:8" ht="38.25" customHeight="1">
      <c r="A27" s="36"/>
      <c r="B27" s="11" t="s">
        <v>349</v>
      </c>
      <c r="C27" s="10"/>
      <c r="D27" s="17">
        <f>SUM(D28)</f>
        <v>1000</v>
      </c>
      <c r="E27" s="17">
        <f>SUM(E28)</f>
        <v>1000</v>
      </c>
      <c r="F27" s="17">
        <f>SUM(F28)</f>
        <v>1000</v>
      </c>
      <c r="G27" s="17">
        <f t="shared" si="0"/>
        <v>0</v>
      </c>
      <c r="H27" s="18"/>
    </row>
    <row r="28" spans="1:8" ht="38.25" customHeight="1">
      <c r="A28" s="36"/>
      <c r="B28" s="30"/>
      <c r="C28" s="10" t="s">
        <v>222</v>
      </c>
      <c r="D28" s="17">
        <v>1000</v>
      </c>
      <c r="E28" s="17">
        <v>1000</v>
      </c>
      <c r="F28" s="17">
        <v>1000</v>
      </c>
      <c r="G28" s="17">
        <f t="shared" si="0"/>
        <v>0</v>
      </c>
      <c r="H28" s="18" t="s">
        <v>350</v>
      </c>
    </row>
    <row r="29" spans="1:8" ht="38.25" customHeight="1">
      <c r="A29" s="36"/>
      <c r="B29" s="11" t="s">
        <v>351</v>
      </c>
      <c r="C29" s="10"/>
      <c r="D29" s="17">
        <f>SUM(D30)</f>
        <v>1000</v>
      </c>
      <c r="E29" s="17">
        <f>SUM(E30)</f>
        <v>1000</v>
      </c>
      <c r="F29" s="17">
        <f>SUM(F30)</f>
        <v>1000</v>
      </c>
      <c r="G29" s="17">
        <f t="shared" si="0"/>
        <v>0</v>
      </c>
      <c r="H29" s="18"/>
    </row>
    <row r="30" spans="1:8" ht="38.25" customHeight="1">
      <c r="A30" s="36"/>
      <c r="B30" s="30"/>
      <c r="C30" s="10" t="s">
        <v>352</v>
      </c>
      <c r="D30" s="17">
        <v>1000</v>
      </c>
      <c r="E30" s="17">
        <v>1000</v>
      </c>
      <c r="F30" s="17">
        <v>1000</v>
      </c>
      <c r="G30" s="17">
        <f t="shared" si="0"/>
        <v>0</v>
      </c>
      <c r="H30" s="18" t="s">
        <v>353</v>
      </c>
    </row>
    <row r="31" spans="1:8" ht="38.25" customHeight="1">
      <c r="A31" s="36"/>
      <c r="B31" s="11" t="s">
        <v>354</v>
      </c>
      <c r="C31" s="10"/>
      <c r="D31" s="17">
        <f>SUM(D32)</f>
        <v>1000</v>
      </c>
      <c r="E31" s="17">
        <f>SUM(E32)</f>
        <v>1000</v>
      </c>
      <c r="F31" s="17">
        <v>1000</v>
      </c>
      <c r="G31" s="17">
        <f t="shared" si="0"/>
        <v>0</v>
      </c>
      <c r="H31" s="18"/>
    </row>
    <row r="32" spans="1:8" ht="38.25" customHeight="1">
      <c r="A32" s="50"/>
      <c r="B32" s="11"/>
      <c r="C32" s="19" t="s">
        <v>355</v>
      </c>
      <c r="D32" s="17">
        <v>1000</v>
      </c>
      <c r="E32" s="17">
        <v>1000</v>
      </c>
      <c r="F32" s="17">
        <v>1000</v>
      </c>
      <c r="G32" s="17">
        <f t="shared" si="0"/>
        <v>0</v>
      </c>
      <c r="H32" s="18" t="s">
        <v>356</v>
      </c>
    </row>
    <row r="33" spans="1:8" ht="38.25" customHeight="1">
      <c r="A33" s="36"/>
      <c r="B33" s="38" t="s">
        <v>357</v>
      </c>
      <c r="C33" s="40"/>
      <c r="D33" s="17">
        <f>D34</f>
        <v>1000</v>
      </c>
      <c r="E33" s="17">
        <f>E34</f>
        <v>1000</v>
      </c>
      <c r="F33" s="17">
        <f>F34</f>
        <v>0</v>
      </c>
      <c r="G33" s="17">
        <f t="shared" si="0"/>
        <v>0</v>
      </c>
      <c r="H33" s="18"/>
    </row>
    <row r="34" spans="1:8" ht="38.25" customHeight="1">
      <c r="A34" s="36"/>
      <c r="B34" s="30"/>
      <c r="C34" s="19" t="s">
        <v>358</v>
      </c>
      <c r="D34" s="17">
        <v>1000</v>
      </c>
      <c r="E34" s="17">
        <v>1000</v>
      </c>
      <c r="F34" s="17">
        <v>0</v>
      </c>
      <c r="G34" s="17">
        <f t="shared" si="0"/>
        <v>0</v>
      </c>
      <c r="H34" s="18" t="s">
        <v>441</v>
      </c>
    </row>
    <row r="35" spans="1:8" ht="38.25" customHeight="1">
      <c r="A35" s="36"/>
      <c r="B35" s="31"/>
      <c r="C35" s="45"/>
      <c r="D35" s="26"/>
      <c r="E35" s="26"/>
      <c r="F35" s="26"/>
      <c r="G35" s="26"/>
      <c r="H35" s="27"/>
    </row>
    <row r="36" spans="1:8" ht="38.25" customHeight="1">
      <c r="A36" s="36"/>
      <c r="B36" s="31"/>
      <c r="C36" s="45"/>
      <c r="D36" s="26"/>
      <c r="E36" s="26"/>
      <c r="F36" s="26"/>
      <c r="G36" s="26"/>
      <c r="H36" s="27"/>
    </row>
    <row r="37" spans="1:8" ht="38.25" customHeight="1">
      <c r="A37" s="36"/>
      <c r="B37" s="31"/>
      <c r="C37" s="45"/>
      <c r="D37" s="26"/>
      <c r="E37" s="26"/>
      <c r="F37" s="26"/>
      <c r="G37" s="26"/>
      <c r="H37" s="27"/>
    </row>
    <row r="38" spans="1:8" ht="38.25" customHeight="1">
      <c r="A38" s="36"/>
      <c r="B38" s="31"/>
      <c r="C38" s="45"/>
      <c r="D38" s="26"/>
      <c r="E38" s="26"/>
      <c r="F38" s="26"/>
      <c r="G38" s="26"/>
      <c r="H38" s="27"/>
    </row>
    <row r="39" spans="1:8" ht="38.25" customHeight="1">
      <c r="A39" s="36"/>
      <c r="B39" s="31"/>
      <c r="C39" s="45"/>
      <c r="D39" s="26"/>
      <c r="E39" s="26"/>
      <c r="F39" s="26"/>
      <c r="G39" s="26"/>
      <c r="H39" s="27"/>
    </row>
    <row r="40" spans="1:8" ht="38.25" customHeight="1">
      <c r="A40" s="36"/>
      <c r="B40" s="31"/>
      <c r="C40" s="45"/>
      <c r="D40" s="26"/>
      <c r="E40" s="26"/>
      <c r="F40" s="26"/>
      <c r="G40" s="26"/>
      <c r="H40" s="27"/>
    </row>
    <row r="41" spans="1:8" ht="38.25" customHeight="1">
      <c r="A41" s="36"/>
      <c r="B41" s="31"/>
      <c r="C41" s="45"/>
      <c r="D41" s="26"/>
      <c r="E41" s="26"/>
      <c r="F41" s="26"/>
      <c r="G41" s="26"/>
      <c r="H41" s="27"/>
    </row>
    <row r="42" spans="1:8" ht="38.25" customHeight="1">
      <c r="A42" s="36"/>
      <c r="B42" s="31"/>
      <c r="C42" s="45"/>
      <c r="D42" s="26"/>
      <c r="E42" s="26"/>
      <c r="F42" s="26"/>
      <c r="G42" s="26"/>
      <c r="H42" s="27"/>
    </row>
    <row r="43" spans="1:8" ht="38.25" customHeight="1">
      <c r="A43" s="36"/>
      <c r="B43" s="31"/>
      <c r="C43" s="45"/>
      <c r="D43" s="26"/>
      <c r="E43" s="26"/>
      <c r="F43" s="26"/>
      <c r="G43" s="26"/>
      <c r="H43" s="27"/>
    </row>
    <row r="44" spans="1:8" ht="38.25" customHeight="1">
      <c r="A44" s="36"/>
      <c r="B44" s="31"/>
      <c r="C44" s="45"/>
      <c r="D44" s="26"/>
      <c r="E44" s="26"/>
      <c r="F44" s="26"/>
      <c r="G44" s="26"/>
      <c r="H44" s="27"/>
    </row>
    <row r="45" spans="1:8" ht="38.25" customHeight="1">
      <c r="A45" s="36"/>
      <c r="B45" s="31"/>
      <c r="C45" s="45"/>
      <c r="D45" s="26"/>
      <c r="E45" s="26"/>
      <c r="F45" s="26"/>
      <c r="G45" s="26"/>
      <c r="H45" s="27"/>
    </row>
    <row r="46" spans="1:8" ht="38.25" customHeight="1">
      <c r="A46" s="36"/>
      <c r="B46" s="31"/>
      <c r="C46" s="45"/>
      <c r="D46" s="26"/>
      <c r="E46" s="26"/>
      <c r="F46" s="26"/>
      <c r="G46" s="26"/>
      <c r="H46" s="27"/>
    </row>
    <row r="47" spans="1:8" ht="38.25" customHeight="1">
      <c r="A47" s="36"/>
      <c r="B47" s="31"/>
      <c r="C47" s="45"/>
      <c r="D47" s="26"/>
      <c r="E47" s="26"/>
      <c r="F47" s="26"/>
      <c r="G47" s="26"/>
      <c r="H47" s="27"/>
    </row>
    <row r="48" spans="1:8" ht="38.25" customHeight="1">
      <c r="A48" s="36"/>
      <c r="B48" s="31"/>
      <c r="C48" s="45"/>
      <c r="D48" s="26"/>
      <c r="E48" s="26"/>
      <c r="F48" s="26"/>
      <c r="G48" s="26"/>
      <c r="H48" s="27"/>
    </row>
    <row r="49" spans="1:8" ht="38.25" customHeight="1">
      <c r="A49" s="36"/>
      <c r="B49" s="31"/>
      <c r="C49" s="45"/>
      <c r="D49" s="26"/>
      <c r="E49" s="26"/>
      <c r="F49" s="26"/>
      <c r="G49" s="26"/>
      <c r="H49" s="27"/>
    </row>
    <row r="50" spans="1:8" ht="38.25" customHeight="1">
      <c r="A50" s="36"/>
      <c r="B50" s="31"/>
      <c r="C50" s="45"/>
      <c r="D50" s="26"/>
      <c r="E50" s="26"/>
      <c r="F50" s="26"/>
      <c r="G50" s="26"/>
      <c r="H50" s="27"/>
    </row>
    <row r="51" spans="1:8" ht="38.25" customHeight="1">
      <c r="A51" s="36"/>
      <c r="B51" s="31"/>
      <c r="C51" s="45"/>
      <c r="D51" s="26"/>
      <c r="E51" s="26"/>
      <c r="F51" s="26"/>
      <c r="G51" s="26"/>
      <c r="H51" s="27"/>
    </row>
    <row r="52" spans="1:8" ht="38.25" customHeight="1">
      <c r="A52" s="36"/>
      <c r="B52" s="31"/>
      <c r="C52" s="45"/>
      <c r="D52" s="26"/>
      <c r="E52" s="26"/>
      <c r="F52" s="26"/>
      <c r="G52" s="26"/>
      <c r="H52" s="27"/>
    </row>
    <row r="53" spans="1:8" ht="38.25" customHeight="1">
      <c r="A53" s="36"/>
      <c r="B53" s="31"/>
      <c r="C53" s="45"/>
      <c r="D53" s="26"/>
      <c r="E53" s="26"/>
      <c r="F53" s="26"/>
      <c r="G53" s="26"/>
      <c r="H53" s="27"/>
    </row>
    <row r="54" spans="1:8" ht="38.25" customHeight="1">
      <c r="A54" s="36"/>
      <c r="B54" s="31"/>
      <c r="C54" s="45"/>
      <c r="D54" s="26"/>
      <c r="E54" s="26"/>
      <c r="F54" s="26"/>
      <c r="G54" s="26"/>
      <c r="H54" s="27"/>
    </row>
    <row r="55" spans="1:8" ht="38.25" customHeight="1">
      <c r="A55" s="36"/>
      <c r="B55" s="31"/>
      <c r="C55" s="45"/>
      <c r="D55" s="26"/>
      <c r="E55" s="26"/>
      <c r="F55" s="26"/>
      <c r="G55" s="26"/>
      <c r="H55" s="27"/>
    </row>
    <row r="56" spans="1:8" ht="38.25" customHeight="1">
      <c r="A56" s="36"/>
      <c r="B56" s="31"/>
      <c r="C56" s="45"/>
      <c r="D56" s="26"/>
      <c r="E56" s="26"/>
      <c r="F56" s="26"/>
      <c r="G56" s="26"/>
      <c r="H56" s="27"/>
    </row>
    <row r="57" spans="1:8" ht="38.25" customHeight="1" thickBot="1">
      <c r="A57" s="37"/>
      <c r="B57" s="32"/>
      <c r="C57" s="46"/>
      <c r="D57" s="28"/>
      <c r="E57" s="28"/>
      <c r="F57" s="28"/>
      <c r="G57" s="28"/>
      <c r="H57" s="29"/>
    </row>
  </sheetData>
  <sheetProtection/>
  <mergeCells count="11">
    <mergeCell ref="G6:G7"/>
    <mergeCell ref="A1:H2"/>
    <mergeCell ref="A3:H3"/>
    <mergeCell ref="A4:B4"/>
    <mergeCell ref="A5:B5"/>
    <mergeCell ref="D5:G5"/>
    <mergeCell ref="E6:E7"/>
    <mergeCell ref="H6:H7"/>
    <mergeCell ref="A6:C6"/>
    <mergeCell ref="D6:D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8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8" sqref="H8:K8"/>
      <selection pane="bottomLeft" activeCell="D9" sqref="D9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2.25390625" style="1" hidden="1" customWidth="1"/>
    <col min="7" max="7" width="26.625" style="1" customWidth="1"/>
    <col min="8" max="8" width="61.25390625" style="1" customWidth="1"/>
    <col min="9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8" s="3" customFormat="1" ht="21.75" customHeight="1">
      <c r="A4" s="183" t="s">
        <v>9</v>
      </c>
      <c r="B4" s="183"/>
      <c r="C4" s="4"/>
      <c r="D4" s="4"/>
      <c r="E4" s="4"/>
      <c r="F4" s="4"/>
      <c r="G4" s="4"/>
      <c r="H4" s="4"/>
    </row>
    <row r="5" spans="1:8" s="3" customFormat="1" ht="21.75" customHeight="1" thickBot="1">
      <c r="A5" s="184" t="s">
        <v>0</v>
      </c>
      <c r="B5" s="184"/>
      <c r="C5" s="5" t="s">
        <v>86</v>
      </c>
      <c r="D5" s="184" t="s">
        <v>192</v>
      </c>
      <c r="E5" s="184"/>
      <c r="F5" s="184"/>
      <c r="G5" s="184"/>
      <c r="H5" s="6" t="s">
        <v>10</v>
      </c>
    </row>
    <row r="6" spans="1:8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386</v>
      </c>
      <c r="G6" s="185" t="s">
        <v>8</v>
      </c>
      <c r="H6" s="185" t="s">
        <v>7</v>
      </c>
    </row>
    <row r="7" spans="1:8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  <c r="H7" s="185"/>
    </row>
    <row r="8" spans="1:9" ht="38.25" customHeight="1">
      <c r="A8" s="12" t="s">
        <v>193</v>
      </c>
      <c r="B8" s="13"/>
      <c r="C8" s="14"/>
      <c r="D8" s="15">
        <f>SUM(D9,D14,D40,D53,D61,D64,D66,D68)</f>
        <v>3489000</v>
      </c>
      <c r="E8" s="15">
        <f>SUM(E9,E14,E40,E53,E61,E64,E66,E68)</f>
        <v>2869000</v>
      </c>
      <c r="F8" s="15" t="e">
        <f>SUM(F9,F14,F40,F53,F61,F64,F66,F68,F70)</f>
        <v>#REF!</v>
      </c>
      <c r="G8" s="15">
        <f>D8-E8</f>
        <v>620000</v>
      </c>
      <c r="H8" s="16"/>
      <c r="I8" s="51"/>
    </row>
    <row r="9" spans="1:9" ht="38.25" customHeight="1">
      <c r="A9" s="41"/>
      <c r="B9" s="11" t="s">
        <v>11</v>
      </c>
      <c r="C9" s="10"/>
      <c r="D9" s="17">
        <f>SUM(D10,D11,D12,D13)</f>
        <v>473000</v>
      </c>
      <c r="E9" s="17">
        <f>SUM(E10,E11,E12,E13)</f>
        <v>165000</v>
      </c>
      <c r="F9" s="17" t="e">
        <f>SUM(F10,F11,F12,F13,#REF!)</f>
        <v>#REF!</v>
      </c>
      <c r="G9" s="17">
        <f aca="true" t="shared" si="0" ref="G9:G60">D9-E9</f>
        <v>308000</v>
      </c>
      <c r="H9" s="18"/>
      <c r="I9" s="52"/>
    </row>
    <row r="10" spans="1:9" ht="38.25" customHeight="1">
      <c r="A10" s="36"/>
      <c r="B10" s="30"/>
      <c r="C10" s="19" t="s">
        <v>12</v>
      </c>
      <c r="D10" s="17">
        <v>1000</v>
      </c>
      <c r="E10" s="17">
        <v>1000</v>
      </c>
      <c r="F10" s="17">
        <v>701000</v>
      </c>
      <c r="G10" s="17">
        <f t="shared" si="0"/>
        <v>0</v>
      </c>
      <c r="H10" s="18" t="s">
        <v>443</v>
      </c>
      <c r="I10" s="52"/>
    </row>
    <row r="11" spans="1:9" ht="38.25" customHeight="1">
      <c r="A11" s="36"/>
      <c r="B11" s="31"/>
      <c r="C11" s="40" t="s">
        <v>83</v>
      </c>
      <c r="D11" s="17">
        <v>1000</v>
      </c>
      <c r="E11" s="17">
        <v>1000</v>
      </c>
      <c r="F11" s="17">
        <v>16352000</v>
      </c>
      <c r="G11" s="17">
        <f t="shared" si="0"/>
        <v>0</v>
      </c>
      <c r="H11" s="18" t="s">
        <v>443</v>
      </c>
      <c r="I11" s="52"/>
    </row>
    <row r="12" spans="1:9" ht="38.25" customHeight="1">
      <c r="A12" s="57"/>
      <c r="B12" s="49"/>
      <c r="C12" s="10" t="s">
        <v>81</v>
      </c>
      <c r="D12" s="17">
        <v>470000</v>
      </c>
      <c r="E12" s="17">
        <v>162000</v>
      </c>
      <c r="F12" s="17" t="e">
        <f>SUM(#REF!)</f>
        <v>#REF!</v>
      </c>
      <c r="G12" s="17">
        <f t="shared" si="0"/>
        <v>308000</v>
      </c>
      <c r="H12" s="18" t="s">
        <v>573</v>
      </c>
      <c r="I12" s="52"/>
    </row>
    <row r="13" spans="1:9" ht="38.25" customHeight="1">
      <c r="A13" s="57"/>
      <c r="B13" s="31"/>
      <c r="C13" s="10" t="s">
        <v>80</v>
      </c>
      <c r="D13" s="17">
        <v>1000</v>
      </c>
      <c r="E13" s="17">
        <v>1000</v>
      </c>
      <c r="F13" s="17" t="e">
        <f>SUM(#REF!)</f>
        <v>#REF!</v>
      </c>
      <c r="G13" s="17">
        <f t="shared" si="0"/>
        <v>0</v>
      </c>
      <c r="H13" s="18" t="s">
        <v>443</v>
      </c>
      <c r="I13" s="52"/>
    </row>
    <row r="14" spans="1:8" ht="38.25" customHeight="1">
      <c r="A14" s="36"/>
      <c r="B14" s="11" t="s">
        <v>27</v>
      </c>
      <c r="C14" s="10"/>
      <c r="D14" s="17">
        <f>D15+D23+D26+D27+D30+D31+D32+D35+D36+D37+D38+D39</f>
        <v>2084000</v>
      </c>
      <c r="E14" s="17">
        <f>E15+E23+E26+E27+E30+E31+E32+E35+E36+E37+E38+E39</f>
        <v>1656000</v>
      </c>
      <c r="F14" s="17">
        <f>SUM(F15:F15,F23,F26:F32,F35:F39)</f>
        <v>10328285</v>
      </c>
      <c r="G14" s="17">
        <f t="shared" si="0"/>
        <v>428000</v>
      </c>
      <c r="H14" s="18"/>
    </row>
    <row r="15" spans="1:8" ht="38.25" customHeight="1">
      <c r="A15" s="36"/>
      <c r="B15" s="31"/>
      <c r="C15" s="10" t="s">
        <v>225</v>
      </c>
      <c r="D15" s="17">
        <f>SUM(D16:D22)</f>
        <v>580000</v>
      </c>
      <c r="E15" s="17">
        <f>SUM(E16:E22)</f>
        <v>580000</v>
      </c>
      <c r="F15" s="17">
        <f>SUM(F16:F22)</f>
        <v>8851000</v>
      </c>
      <c r="G15" s="17">
        <f t="shared" si="0"/>
        <v>0</v>
      </c>
      <c r="H15" s="18"/>
    </row>
    <row r="16" spans="1:8" ht="38.25" customHeight="1">
      <c r="A16" s="36"/>
      <c r="B16" s="31"/>
      <c r="C16" s="33"/>
      <c r="D16" s="17">
        <v>17000</v>
      </c>
      <c r="E16" s="17">
        <v>17000</v>
      </c>
      <c r="F16" s="17">
        <v>8500000</v>
      </c>
      <c r="G16" s="17">
        <f t="shared" si="0"/>
        <v>0</v>
      </c>
      <c r="H16" s="18" t="s">
        <v>33</v>
      </c>
    </row>
    <row r="17" spans="1:8" ht="38.25" customHeight="1">
      <c r="A17" s="36"/>
      <c r="B17" s="31"/>
      <c r="C17" s="34"/>
      <c r="D17" s="17">
        <v>1000</v>
      </c>
      <c r="E17" s="17">
        <v>1000</v>
      </c>
      <c r="F17" s="17"/>
      <c r="G17" s="17">
        <f t="shared" si="0"/>
        <v>0</v>
      </c>
      <c r="H17" s="18" t="s">
        <v>575</v>
      </c>
    </row>
    <row r="18" spans="1:8" ht="38.25" customHeight="1">
      <c r="A18" s="36"/>
      <c r="B18" s="31"/>
      <c r="C18" s="45"/>
      <c r="D18" s="17">
        <v>315000</v>
      </c>
      <c r="E18" s="17">
        <v>315000</v>
      </c>
      <c r="F18" s="17">
        <v>126000</v>
      </c>
      <c r="G18" s="17">
        <f t="shared" si="0"/>
        <v>0</v>
      </c>
      <c r="H18" s="18" t="s">
        <v>574</v>
      </c>
    </row>
    <row r="19" spans="1:8" ht="38.25" customHeight="1">
      <c r="A19" s="36"/>
      <c r="B19" s="31"/>
      <c r="C19" s="34"/>
      <c r="D19" s="17">
        <v>1000</v>
      </c>
      <c r="E19" s="17">
        <v>1000</v>
      </c>
      <c r="F19" s="17">
        <v>1000</v>
      </c>
      <c r="G19" s="17">
        <f t="shared" si="0"/>
        <v>0</v>
      </c>
      <c r="H19" s="18" t="s">
        <v>359</v>
      </c>
    </row>
    <row r="20" spans="1:8" ht="38.25" customHeight="1">
      <c r="A20" s="36"/>
      <c r="B20" s="31"/>
      <c r="C20" s="34"/>
      <c r="D20" s="17">
        <v>56000</v>
      </c>
      <c r="E20" s="17">
        <v>56000</v>
      </c>
      <c r="F20" s="17">
        <v>35000</v>
      </c>
      <c r="G20" s="17">
        <f t="shared" si="0"/>
        <v>0</v>
      </c>
      <c r="H20" s="18" t="s">
        <v>360</v>
      </c>
    </row>
    <row r="21" spans="1:8" ht="38.25" customHeight="1">
      <c r="A21" s="36"/>
      <c r="B21" s="31"/>
      <c r="C21" s="34"/>
      <c r="D21" s="17">
        <v>1000</v>
      </c>
      <c r="E21" s="17">
        <v>1000</v>
      </c>
      <c r="F21" s="17">
        <v>0</v>
      </c>
      <c r="G21" s="17">
        <f t="shared" si="0"/>
        <v>0</v>
      </c>
      <c r="H21" s="18" t="s">
        <v>367</v>
      </c>
    </row>
    <row r="22" spans="1:8" ht="38.25" customHeight="1">
      <c r="A22" s="36"/>
      <c r="B22" s="31"/>
      <c r="C22" s="40"/>
      <c r="D22" s="17">
        <v>189000</v>
      </c>
      <c r="E22" s="17">
        <v>189000</v>
      </c>
      <c r="F22" s="17">
        <v>189000</v>
      </c>
      <c r="G22" s="17">
        <f t="shared" si="0"/>
        <v>0</v>
      </c>
      <c r="H22" s="18" t="s">
        <v>361</v>
      </c>
    </row>
    <row r="23" spans="1:8" ht="38.25" customHeight="1">
      <c r="A23" s="36"/>
      <c r="B23" s="31"/>
      <c r="C23" s="40" t="s">
        <v>444</v>
      </c>
      <c r="D23" s="43">
        <f>SUM(D24:D25)</f>
        <v>18000</v>
      </c>
      <c r="E23" s="43">
        <f>SUM(E24:E25)</f>
        <v>35000</v>
      </c>
      <c r="F23" s="43">
        <f>SUM(F24:F25)</f>
        <v>0</v>
      </c>
      <c r="G23" s="17">
        <f t="shared" si="0"/>
        <v>-17000</v>
      </c>
      <c r="H23" s="44"/>
    </row>
    <row r="24" spans="1:8" ht="38.25" customHeight="1">
      <c r="A24" s="36"/>
      <c r="B24" s="31"/>
      <c r="C24" s="33"/>
      <c r="D24" s="17">
        <v>1000</v>
      </c>
      <c r="E24" s="17">
        <v>1000</v>
      </c>
      <c r="F24" s="17">
        <v>0</v>
      </c>
      <c r="G24" s="17">
        <f t="shared" si="0"/>
        <v>0</v>
      </c>
      <c r="H24" s="18" t="s">
        <v>456</v>
      </c>
    </row>
    <row r="25" spans="1:8" ht="38.25" customHeight="1">
      <c r="A25" s="36"/>
      <c r="B25" s="31"/>
      <c r="C25" s="40"/>
      <c r="D25" s="17">
        <v>17000</v>
      </c>
      <c r="E25" s="17">
        <v>34000</v>
      </c>
      <c r="F25" s="17">
        <v>0</v>
      </c>
      <c r="G25" s="17">
        <f t="shared" si="0"/>
        <v>-17000</v>
      </c>
      <c r="H25" s="18" t="s">
        <v>93</v>
      </c>
    </row>
    <row r="26" spans="1:8" ht="38.25" customHeight="1">
      <c r="A26" s="36"/>
      <c r="B26" s="31"/>
      <c r="C26" s="10" t="s">
        <v>253</v>
      </c>
      <c r="D26" s="17">
        <v>100000</v>
      </c>
      <c r="E26" s="17">
        <v>50000</v>
      </c>
      <c r="F26" s="17">
        <v>300000</v>
      </c>
      <c r="G26" s="17">
        <f t="shared" si="0"/>
        <v>50000</v>
      </c>
      <c r="H26" s="18" t="s">
        <v>95</v>
      </c>
    </row>
    <row r="27" spans="1:8" ht="38.25" customHeight="1">
      <c r="A27" s="36"/>
      <c r="B27" s="31"/>
      <c r="C27" s="10" t="s">
        <v>445</v>
      </c>
      <c r="D27" s="17">
        <f>D28+D29</f>
        <v>2000</v>
      </c>
      <c r="E27" s="17">
        <f>E28+E28</f>
        <v>2000</v>
      </c>
      <c r="F27" s="17">
        <v>0</v>
      </c>
      <c r="G27" s="17">
        <f t="shared" si="0"/>
        <v>0</v>
      </c>
      <c r="H27" s="18"/>
    </row>
    <row r="28" spans="1:8" ht="38.25" customHeight="1">
      <c r="A28" s="36"/>
      <c r="B28" s="31"/>
      <c r="C28" s="186"/>
      <c r="D28" s="17">
        <v>1000</v>
      </c>
      <c r="E28" s="17">
        <v>1000</v>
      </c>
      <c r="F28" s="17"/>
      <c r="G28" s="17">
        <f t="shared" si="0"/>
        <v>0</v>
      </c>
      <c r="H28" s="18" t="s">
        <v>576</v>
      </c>
    </row>
    <row r="29" spans="1:8" ht="38.25" customHeight="1">
      <c r="A29" s="36"/>
      <c r="B29" s="31"/>
      <c r="C29" s="187"/>
      <c r="D29" s="17">
        <v>1000</v>
      </c>
      <c r="E29" s="17">
        <v>1000</v>
      </c>
      <c r="F29" s="17"/>
      <c r="G29" s="17">
        <f t="shared" si="0"/>
        <v>0</v>
      </c>
      <c r="H29" s="18" t="s">
        <v>577</v>
      </c>
    </row>
    <row r="30" spans="1:8" ht="38.25" customHeight="1">
      <c r="A30" s="36"/>
      <c r="B30" s="31"/>
      <c r="C30" s="10" t="s">
        <v>446</v>
      </c>
      <c r="D30" s="17">
        <v>1000</v>
      </c>
      <c r="E30" s="17">
        <v>20000</v>
      </c>
      <c r="F30" s="17">
        <v>0</v>
      </c>
      <c r="G30" s="17">
        <f t="shared" si="0"/>
        <v>-19000</v>
      </c>
      <c r="H30" s="18" t="s">
        <v>98</v>
      </c>
    </row>
    <row r="31" spans="1:8" ht="38.25" customHeight="1">
      <c r="A31" s="36"/>
      <c r="B31" s="31"/>
      <c r="C31" s="10" t="s">
        <v>123</v>
      </c>
      <c r="D31" s="17">
        <v>1000</v>
      </c>
      <c r="E31" s="17">
        <v>1000</v>
      </c>
      <c r="F31" s="17">
        <v>100000</v>
      </c>
      <c r="G31" s="17">
        <f t="shared" si="0"/>
        <v>0</v>
      </c>
      <c r="H31" s="18" t="s">
        <v>100</v>
      </c>
    </row>
    <row r="32" spans="1:8" ht="38.25" customHeight="1" thickBot="1">
      <c r="A32" s="37"/>
      <c r="B32" s="32"/>
      <c r="C32" s="21" t="s">
        <v>447</v>
      </c>
      <c r="D32" s="22">
        <f>SUM(D33:D34)</f>
        <v>7000</v>
      </c>
      <c r="E32" s="22">
        <f>SUM(E33:E34)</f>
        <v>7000</v>
      </c>
      <c r="F32" s="22">
        <v>200000</v>
      </c>
      <c r="G32" s="22">
        <f t="shared" si="0"/>
        <v>0</v>
      </c>
      <c r="H32" s="23"/>
    </row>
    <row r="33" spans="1:8" ht="38.25" customHeight="1">
      <c r="A33" s="36"/>
      <c r="B33" s="31"/>
      <c r="C33" s="45"/>
      <c r="D33" s="43">
        <v>6000</v>
      </c>
      <c r="E33" s="43">
        <v>6000</v>
      </c>
      <c r="F33" s="43">
        <v>0</v>
      </c>
      <c r="G33" s="43">
        <f t="shared" si="0"/>
        <v>0</v>
      </c>
      <c r="H33" s="44" t="s">
        <v>102</v>
      </c>
    </row>
    <row r="34" spans="1:8" ht="38.25" customHeight="1">
      <c r="A34" s="36"/>
      <c r="B34" s="31"/>
      <c r="C34" s="39"/>
      <c r="D34" s="43">
        <v>1000</v>
      </c>
      <c r="E34" s="43">
        <v>1000</v>
      </c>
      <c r="F34" s="43">
        <v>200000</v>
      </c>
      <c r="G34" s="17">
        <f t="shared" si="0"/>
        <v>0</v>
      </c>
      <c r="H34" s="44" t="s">
        <v>103</v>
      </c>
    </row>
    <row r="35" spans="1:8" ht="38.25" customHeight="1">
      <c r="A35" s="36"/>
      <c r="B35" s="31"/>
      <c r="C35" s="40" t="s">
        <v>105</v>
      </c>
      <c r="D35" s="43">
        <v>2000</v>
      </c>
      <c r="E35" s="43">
        <v>5000</v>
      </c>
      <c r="F35" s="43">
        <v>0</v>
      </c>
      <c r="G35" s="17">
        <f t="shared" si="0"/>
        <v>-3000</v>
      </c>
      <c r="H35" s="44" t="s">
        <v>106</v>
      </c>
    </row>
    <row r="36" spans="1:8" ht="38.25" customHeight="1">
      <c r="A36" s="36"/>
      <c r="B36" s="31"/>
      <c r="C36" s="40" t="s">
        <v>107</v>
      </c>
      <c r="D36" s="43">
        <v>389000</v>
      </c>
      <c r="E36" s="43">
        <v>125000</v>
      </c>
      <c r="F36" s="43">
        <v>1000</v>
      </c>
      <c r="G36" s="43">
        <f t="shared" si="0"/>
        <v>264000</v>
      </c>
      <c r="H36" s="44" t="s">
        <v>614</v>
      </c>
    </row>
    <row r="37" spans="1:8" ht="38.25" customHeight="1">
      <c r="A37" s="36"/>
      <c r="B37" s="31"/>
      <c r="C37" s="10" t="s">
        <v>108</v>
      </c>
      <c r="D37" s="17">
        <v>72000</v>
      </c>
      <c r="E37" s="17">
        <v>3000</v>
      </c>
      <c r="F37" s="17">
        <v>37000</v>
      </c>
      <c r="G37" s="17">
        <f t="shared" si="0"/>
        <v>69000</v>
      </c>
      <c r="H37" s="18" t="s">
        <v>109</v>
      </c>
    </row>
    <row r="38" spans="1:8" ht="38.25" customHeight="1">
      <c r="A38" s="36"/>
      <c r="B38" s="31"/>
      <c r="C38" s="10" t="s">
        <v>112</v>
      </c>
      <c r="D38" s="17">
        <v>732000</v>
      </c>
      <c r="E38" s="17">
        <v>648000</v>
      </c>
      <c r="F38" s="17">
        <v>689285</v>
      </c>
      <c r="G38" s="17">
        <f t="shared" si="0"/>
        <v>84000</v>
      </c>
      <c r="H38" s="18" t="s">
        <v>113</v>
      </c>
    </row>
    <row r="39" spans="1:8" ht="38.25" customHeight="1">
      <c r="A39" s="36"/>
      <c r="B39" s="38"/>
      <c r="C39" s="10" t="s">
        <v>114</v>
      </c>
      <c r="D39" s="17">
        <v>180000</v>
      </c>
      <c r="E39" s="17">
        <v>180000</v>
      </c>
      <c r="F39" s="17">
        <v>150000</v>
      </c>
      <c r="G39" s="17">
        <f t="shared" si="0"/>
        <v>0</v>
      </c>
      <c r="H39" s="18" t="s">
        <v>115</v>
      </c>
    </row>
    <row r="40" spans="1:8" ht="38.25" customHeight="1">
      <c r="A40" s="36"/>
      <c r="B40" s="11" t="s">
        <v>116</v>
      </c>
      <c r="C40" s="10"/>
      <c r="D40" s="17">
        <f>SUM(D41:D45,D50)</f>
        <v>509000</v>
      </c>
      <c r="E40" s="17">
        <f>SUM(E41:E45,E50)</f>
        <v>625000</v>
      </c>
      <c r="F40" s="17">
        <f>SUM(F41:F45,F50)</f>
        <v>1272000</v>
      </c>
      <c r="G40" s="17">
        <f t="shared" si="0"/>
        <v>-116000</v>
      </c>
      <c r="H40" s="18"/>
    </row>
    <row r="41" spans="1:8" ht="38.25" customHeight="1">
      <c r="A41" s="36"/>
      <c r="B41" s="30"/>
      <c r="C41" s="10" t="s">
        <v>117</v>
      </c>
      <c r="D41" s="17">
        <v>1000</v>
      </c>
      <c r="E41" s="17">
        <v>1000</v>
      </c>
      <c r="F41" s="17">
        <v>0</v>
      </c>
      <c r="G41" s="17">
        <f t="shared" si="0"/>
        <v>0</v>
      </c>
      <c r="H41" s="18" t="s">
        <v>362</v>
      </c>
    </row>
    <row r="42" spans="1:8" ht="38.25" customHeight="1">
      <c r="A42" s="36"/>
      <c r="B42" s="31"/>
      <c r="C42" s="10" t="s">
        <v>201</v>
      </c>
      <c r="D42" s="17">
        <v>140000</v>
      </c>
      <c r="E42" s="17">
        <v>140000</v>
      </c>
      <c r="F42" s="17">
        <v>300000</v>
      </c>
      <c r="G42" s="17">
        <f t="shared" si="0"/>
        <v>0</v>
      </c>
      <c r="H42" s="18" t="s">
        <v>125</v>
      </c>
    </row>
    <row r="43" spans="1:8" ht="38.25" customHeight="1">
      <c r="A43" s="36"/>
      <c r="B43" s="31"/>
      <c r="C43" s="10" t="s">
        <v>202</v>
      </c>
      <c r="D43" s="17">
        <v>54000</v>
      </c>
      <c r="E43" s="17">
        <v>50000</v>
      </c>
      <c r="F43" s="17">
        <v>668000</v>
      </c>
      <c r="G43" s="17">
        <f t="shared" si="0"/>
        <v>4000</v>
      </c>
      <c r="H43" s="18" t="s">
        <v>127</v>
      </c>
    </row>
    <row r="44" spans="1:8" ht="38.25" customHeight="1">
      <c r="A44" s="36"/>
      <c r="B44" s="31"/>
      <c r="C44" s="10" t="s">
        <v>203</v>
      </c>
      <c r="D44" s="17">
        <v>70000</v>
      </c>
      <c r="E44" s="17">
        <v>50000</v>
      </c>
      <c r="F44" s="17">
        <v>120000</v>
      </c>
      <c r="G44" s="17">
        <f t="shared" si="0"/>
        <v>20000</v>
      </c>
      <c r="H44" s="18" t="s">
        <v>128</v>
      </c>
    </row>
    <row r="45" spans="1:8" ht="38.25" customHeight="1">
      <c r="A45" s="36"/>
      <c r="B45" s="31"/>
      <c r="C45" s="10" t="s">
        <v>204</v>
      </c>
      <c r="D45" s="17">
        <f>SUM(D46:D49)</f>
        <v>4000</v>
      </c>
      <c r="E45" s="17">
        <f>SUM(E46:E49)</f>
        <v>4000</v>
      </c>
      <c r="F45" s="17">
        <f>SUM(F46:F49)</f>
        <v>100000</v>
      </c>
      <c r="G45" s="17">
        <f t="shared" si="0"/>
        <v>0</v>
      </c>
      <c r="H45" s="18"/>
    </row>
    <row r="46" spans="1:8" ht="38.25" customHeight="1">
      <c r="A46" s="36"/>
      <c r="B46" s="31"/>
      <c r="C46" s="42"/>
      <c r="D46" s="17">
        <v>1000</v>
      </c>
      <c r="E46" s="17">
        <v>1000</v>
      </c>
      <c r="F46" s="17">
        <v>0</v>
      </c>
      <c r="G46" s="17">
        <f t="shared" si="0"/>
        <v>0</v>
      </c>
      <c r="H46" s="18" t="s">
        <v>457</v>
      </c>
    </row>
    <row r="47" spans="1:8" ht="38.25" customHeight="1">
      <c r="A47" s="36"/>
      <c r="B47" s="31"/>
      <c r="C47" s="45"/>
      <c r="D47" s="17">
        <v>1000</v>
      </c>
      <c r="E47" s="17">
        <v>1000</v>
      </c>
      <c r="F47" s="17">
        <v>0</v>
      </c>
      <c r="G47" s="17">
        <f t="shared" si="0"/>
        <v>0</v>
      </c>
      <c r="H47" s="18" t="s">
        <v>131</v>
      </c>
    </row>
    <row r="48" spans="1:8" ht="38.25" customHeight="1">
      <c r="A48" s="36"/>
      <c r="B48" s="31"/>
      <c r="C48" s="34"/>
      <c r="D48" s="17">
        <v>1000</v>
      </c>
      <c r="E48" s="17">
        <v>1000</v>
      </c>
      <c r="F48" s="17">
        <v>0</v>
      </c>
      <c r="G48" s="17">
        <f t="shared" si="0"/>
        <v>0</v>
      </c>
      <c r="H48" s="18" t="s">
        <v>132</v>
      </c>
    </row>
    <row r="49" spans="1:8" ht="38.25" customHeight="1">
      <c r="A49" s="36"/>
      <c r="B49" s="31"/>
      <c r="C49" s="40"/>
      <c r="D49" s="17">
        <v>1000</v>
      </c>
      <c r="E49" s="17">
        <v>1000</v>
      </c>
      <c r="F49" s="17">
        <v>100000</v>
      </c>
      <c r="G49" s="17">
        <f t="shared" si="0"/>
        <v>0</v>
      </c>
      <c r="H49" s="18" t="s">
        <v>458</v>
      </c>
    </row>
    <row r="50" spans="1:8" ht="38.25" customHeight="1">
      <c r="A50" s="36"/>
      <c r="B50" s="31"/>
      <c r="C50" s="40" t="s">
        <v>205</v>
      </c>
      <c r="D50" s="43">
        <f>SUM(D51:D52)</f>
        <v>240000</v>
      </c>
      <c r="E50" s="43">
        <v>380000</v>
      </c>
      <c r="F50" s="43">
        <f>SUM(F51:F52)</f>
        <v>84000</v>
      </c>
      <c r="G50" s="17">
        <f t="shared" si="0"/>
        <v>-140000</v>
      </c>
      <c r="H50" s="44"/>
    </row>
    <row r="51" spans="1:8" ht="38.25" customHeight="1">
      <c r="A51" s="36"/>
      <c r="B51" s="31"/>
      <c r="C51" s="33"/>
      <c r="D51" s="17">
        <v>100000</v>
      </c>
      <c r="E51" s="17">
        <v>240000</v>
      </c>
      <c r="F51" s="17">
        <v>84000</v>
      </c>
      <c r="G51" s="17">
        <f t="shared" si="0"/>
        <v>-140000</v>
      </c>
      <c r="H51" s="18" t="s">
        <v>144</v>
      </c>
    </row>
    <row r="52" spans="1:8" ht="38.25" customHeight="1">
      <c r="A52" s="36"/>
      <c r="B52" s="38"/>
      <c r="C52" s="40"/>
      <c r="D52" s="17">
        <v>140000</v>
      </c>
      <c r="E52" s="17">
        <v>140000</v>
      </c>
      <c r="F52" s="17"/>
      <c r="G52" s="17">
        <f t="shared" si="0"/>
        <v>0</v>
      </c>
      <c r="H52" s="18" t="s">
        <v>145</v>
      </c>
    </row>
    <row r="53" spans="1:8" ht="38.25" customHeight="1">
      <c r="A53" s="36"/>
      <c r="B53" s="11" t="s">
        <v>206</v>
      </c>
      <c r="C53" s="10"/>
      <c r="D53" s="17">
        <f>SUM(D54)</f>
        <v>418000</v>
      </c>
      <c r="E53" s="17">
        <f>SUM(E54)</f>
        <v>418000</v>
      </c>
      <c r="F53" s="17">
        <f>SUM(F54)</f>
        <v>0</v>
      </c>
      <c r="G53" s="17">
        <f t="shared" si="0"/>
        <v>0</v>
      </c>
      <c r="H53" s="18"/>
    </row>
    <row r="54" spans="1:8" ht="38.25" customHeight="1">
      <c r="A54" s="36"/>
      <c r="B54" s="30"/>
      <c r="C54" s="10" t="s">
        <v>161</v>
      </c>
      <c r="D54" s="17">
        <f>SUM(D55:D60)</f>
        <v>418000</v>
      </c>
      <c r="E54" s="17">
        <f>SUM(E55:E60)</f>
        <v>418000</v>
      </c>
      <c r="F54" s="17">
        <f>SUM(F55:F60)</f>
        <v>0</v>
      </c>
      <c r="G54" s="17">
        <f t="shared" si="0"/>
        <v>0</v>
      </c>
      <c r="H54" s="18"/>
    </row>
    <row r="55" spans="1:8" ht="38.25" customHeight="1">
      <c r="A55" s="36"/>
      <c r="B55" s="31"/>
      <c r="C55" s="33"/>
      <c r="D55" s="17">
        <v>6000</v>
      </c>
      <c r="E55" s="17">
        <v>6000</v>
      </c>
      <c r="F55" s="17">
        <v>0</v>
      </c>
      <c r="G55" s="17">
        <f t="shared" si="0"/>
        <v>0</v>
      </c>
      <c r="H55" s="18" t="s">
        <v>363</v>
      </c>
    </row>
    <row r="56" spans="1:8" ht="38.25" customHeight="1">
      <c r="A56" s="36"/>
      <c r="B56" s="31"/>
      <c r="C56" s="34"/>
      <c r="D56" s="17">
        <v>32000</v>
      </c>
      <c r="E56" s="17">
        <v>32000</v>
      </c>
      <c r="F56" s="17">
        <v>0</v>
      </c>
      <c r="G56" s="17">
        <f t="shared" si="0"/>
        <v>0</v>
      </c>
      <c r="H56" s="18" t="s">
        <v>164</v>
      </c>
    </row>
    <row r="57" spans="1:8" ht="38.25" customHeight="1" thickBot="1">
      <c r="A57" s="37"/>
      <c r="B57" s="32"/>
      <c r="C57" s="35"/>
      <c r="D57" s="22">
        <v>9000</v>
      </c>
      <c r="E57" s="22">
        <v>9000</v>
      </c>
      <c r="F57" s="22">
        <v>0</v>
      </c>
      <c r="G57" s="22">
        <f t="shared" si="0"/>
        <v>0</v>
      </c>
      <c r="H57" s="23" t="s">
        <v>165</v>
      </c>
    </row>
    <row r="58" spans="1:8" ht="38.25" customHeight="1">
      <c r="A58" s="36"/>
      <c r="B58" s="31"/>
      <c r="C58" s="34"/>
      <c r="D58" s="43">
        <v>11000</v>
      </c>
      <c r="E58" s="43">
        <v>11000</v>
      </c>
      <c r="F58" s="43">
        <v>0</v>
      </c>
      <c r="G58" s="43">
        <f t="shared" si="0"/>
        <v>0</v>
      </c>
      <c r="H58" s="44" t="s">
        <v>166</v>
      </c>
    </row>
    <row r="59" spans="1:8" ht="38.25" customHeight="1">
      <c r="A59" s="36"/>
      <c r="B59" s="31"/>
      <c r="C59" s="34"/>
      <c r="D59" s="43">
        <v>260000</v>
      </c>
      <c r="E59" s="43">
        <v>260000</v>
      </c>
      <c r="F59" s="43">
        <v>0</v>
      </c>
      <c r="G59" s="17">
        <f t="shared" si="0"/>
        <v>0</v>
      </c>
      <c r="H59" s="44" t="s">
        <v>168</v>
      </c>
    </row>
    <row r="60" spans="1:8" ht="38.25" customHeight="1">
      <c r="A60" s="36"/>
      <c r="B60" s="38"/>
      <c r="C60" s="40"/>
      <c r="D60" s="43">
        <v>100000</v>
      </c>
      <c r="E60" s="43">
        <v>100000</v>
      </c>
      <c r="F60" s="43">
        <v>0</v>
      </c>
      <c r="G60" s="17">
        <f t="shared" si="0"/>
        <v>0</v>
      </c>
      <c r="H60" s="44" t="s">
        <v>207</v>
      </c>
    </row>
    <row r="61" spans="1:8" ht="38.25" customHeight="1">
      <c r="A61" s="48"/>
      <c r="B61" s="38" t="s">
        <v>208</v>
      </c>
      <c r="C61" s="40"/>
      <c r="D61" s="43">
        <f>SUM(D62:D63)</f>
        <v>2000</v>
      </c>
      <c r="E61" s="43">
        <f>SUM(E62:E63)</f>
        <v>2000</v>
      </c>
      <c r="F61" s="43">
        <f>SUM(F62:F63)</f>
        <v>0</v>
      </c>
      <c r="G61" s="43">
        <f aca="true" t="shared" si="1" ref="G61:G69">D61-E61</f>
        <v>0</v>
      </c>
      <c r="H61" s="44"/>
    </row>
    <row r="62" spans="1:8" ht="38.25" customHeight="1">
      <c r="A62" s="36"/>
      <c r="B62" s="30"/>
      <c r="C62" s="10" t="s">
        <v>173</v>
      </c>
      <c r="D62" s="17">
        <v>1000</v>
      </c>
      <c r="E62" s="17">
        <v>1000</v>
      </c>
      <c r="F62" s="17">
        <v>0</v>
      </c>
      <c r="G62" s="17">
        <f t="shared" si="1"/>
        <v>0</v>
      </c>
      <c r="H62" s="18" t="s">
        <v>174</v>
      </c>
    </row>
    <row r="63" spans="1:8" ht="38.25" customHeight="1">
      <c r="A63" s="36"/>
      <c r="B63" s="38"/>
      <c r="C63" s="10" t="s">
        <v>209</v>
      </c>
      <c r="D63" s="17">
        <v>1000</v>
      </c>
      <c r="E63" s="17">
        <v>1000</v>
      </c>
      <c r="F63" s="17">
        <v>0</v>
      </c>
      <c r="G63" s="17">
        <f t="shared" si="1"/>
        <v>0</v>
      </c>
      <c r="H63" s="18" t="s">
        <v>177</v>
      </c>
    </row>
    <row r="64" spans="1:8" ht="38.25" customHeight="1">
      <c r="A64" s="36"/>
      <c r="B64" s="11" t="s">
        <v>210</v>
      </c>
      <c r="C64" s="10"/>
      <c r="D64" s="17">
        <f>SUM(D65)</f>
        <v>1000</v>
      </c>
      <c r="E64" s="17">
        <f>SUM(E65)</f>
        <v>1000</v>
      </c>
      <c r="F64" s="17">
        <f>SUM(F65)</f>
        <v>100000</v>
      </c>
      <c r="G64" s="17">
        <f t="shared" si="1"/>
        <v>0</v>
      </c>
      <c r="H64" s="18"/>
    </row>
    <row r="65" spans="1:8" ht="38.25" customHeight="1">
      <c r="A65" s="36"/>
      <c r="B65" s="30"/>
      <c r="C65" s="10" t="s">
        <v>179</v>
      </c>
      <c r="D65" s="17">
        <v>1000</v>
      </c>
      <c r="E65" s="17">
        <v>1000</v>
      </c>
      <c r="F65" s="17">
        <v>100000</v>
      </c>
      <c r="G65" s="17">
        <f t="shared" si="1"/>
        <v>0</v>
      </c>
      <c r="H65" s="18" t="s">
        <v>180</v>
      </c>
    </row>
    <row r="66" spans="1:8" ht="38.25" customHeight="1">
      <c r="A66" s="36"/>
      <c r="B66" s="11" t="s">
        <v>211</v>
      </c>
      <c r="C66" s="19"/>
      <c r="D66" s="17">
        <f>SUM(D67)</f>
        <v>1000</v>
      </c>
      <c r="E66" s="17">
        <f>SUM(E67)</f>
        <v>1000</v>
      </c>
      <c r="F66" s="17">
        <f>SUM(F67)</f>
        <v>5061946</v>
      </c>
      <c r="G66" s="17">
        <f t="shared" si="1"/>
        <v>0</v>
      </c>
      <c r="H66" s="18"/>
    </row>
    <row r="67" spans="1:8" ht="38.25" customHeight="1">
      <c r="A67" s="36"/>
      <c r="B67" s="11"/>
      <c r="C67" s="10" t="s">
        <v>188</v>
      </c>
      <c r="D67" s="17">
        <v>1000</v>
      </c>
      <c r="E67" s="17">
        <v>1000</v>
      </c>
      <c r="F67" s="17">
        <v>5061946</v>
      </c>
      <c r="G67" s="17">
        <f t="shared" si="1"/>
        <v>0</v>
      </c>
      <c r="H67" s="18" t="s">
        <v>189</v>
      </c>
    </row>
    <row r="68" spans="1:8" ht="38.25" customHeight="1">
      <c r="A68" s="36"/>
      <c r="B68" s="11" t="s">
        <v>212</v>
      </c>
      <c r="C68" s="10"/>
      <c r="D68" s="17">
        <f>SUM(D69)</f>
        <v>1000</v>
      </c>
      <c r="E68" s="17">
        <f>SUM(E69)</f>
        <v>1000</v>
      </c>
      <c r="F68" s="17">
        <f>SUM(F69)</f>
        <v>16000000</v>
      </c>
      <c r="G68" s="17">
        <f t="shared" si="1"/>
        <v>0</v>
      </c>
      <c r="H68" s="18"/>
    </row>
    <row r="69" spans="1:8" ht="38.25" customHeight="1">
      <c r="A69" s="36"/>
      <c r="B69" s="30"/>
      <c r="C69" s="19" t="s">
        <v>190</v>
      </c>
      <c r="D69" s="17">
        <v>1000</v>
      </c>
      <c r="E69" s="17">
        <v>1000</v>
      </c>
      <c r="F69" s="17">
        <v>16000000</v>
      </c>
      <c r="G69" s="17">
        <f t="shared" si="1"/>
        <v>0</v>
      </c>
      <c r="H69" s="18" t="s">
        <v>191</v>
      </c>
    </row>
    <row r="70" spans="1:8" ht="38.25" customHeight="1">
      <c r="A70" s="36"/>
      <c r="B70" s="74" t="s">
        <v>364</v>
      </c>
      <c r="C70" s="71"/>
      <c r="D70" s="72">
        <f>SUM(D81)</f>
        <v>0</v>
      </c>
      <c r="E70" s="72">
        <f>SUM(E81)</f>
        <v>0</v>
      </c>
      <c r="F70" s="72">
        <f>SUM(F81)</f>
        <v>134733</v>
      </c>
      <c r="G70" s="72">
        <f>D70-E70</f>
        <v>0</v>
      </c>
      <c r="H70" s="73"/>
    </row>
    <row r="71" spans="1:8" ht="38.25" customHeight="1">
      <c r="A71" s="36"/>
      <c r="B71" s="74"/>
      <c r="C71" s="78"/>
      <c r="D71" s="76"/>
      <c r="E71" s="76"/>
      <c r="F71" s="76"/>
      <c r="G71" s="76"/>
      <c r="H71" s="77"/>
    </row>
    <row r="72" spans="1:8" ht="38.25" customHeight="1">
      <c r="A72" s="36"/>
      <c r="B72" s="74"/>
      <c r="C72" s="78"/>
      <c r="D72" s="76"/>
      <c r="E72" s="76"/>
      <c r="F72" s="76"/>
      <c r="G72" s="76"/>
      <c r="H72" s="77"/>
    </row>
    <row r="73" spans="1:8" ht="38.25" customHeight="1">
      <c r="A73" s="36"/>
      <c r="B73" s="74"/>
      <c r="C73" s="78"/>
      <c r="D73" s="76"/>
      <c r="E73" s="76"/>
      <c r="F73" s="76"/>
      <c r="G73" s="76"/>
      <c r="H73" s="77"/>
    </row>
    <row r="74" spans="1:8" ht="38.25" customHeight="1">
      <c r="A74" s="36"/>
      <c r="B74" s="74"/>
      <c r="C74" s="78"/>
      <c r="D74" s="76"/>
      <c r="E74" s="76"/>
      <c r="F74" s="76"/>
      <c r="G74" s="76"/>
      <c r="H74" s="77"/>
    </row>
    <row r="75" spans="1:8" ht="38.25" customHeight="1">
      <c r="A75" s="36"/>
      <c r="B75" s="74"/>
      <c r="C75" s="78"/>
      <c r="D75" s="76"/>
      <c r="E75" s="76"/>
      <c r="F75" s="76"/>
      <c r="G75" s="76"/>
      <c r="H75" s="77"/>
    </row>
    <row r="76" spans="1:8" ht="38.25" customHeight="1">
      <c r="A76" s="36"/>
      <c r="B76" s="74"/>
      <c r="C76" s="78"/>
      <c r="D76" s="76"/>
      <c r="E76" s="76"/>
      <c r="F76" s="76"/>
      <c r="G76" s="76"/>
      <c r="H76" s="77"/>
    </row>
    <row r="77" spans="1:8" ht="38.25" customHeight="1">
      <c r="A77" s="36"/>
      <c r="B77" s="74"/>
      <c r="C77" s="78"/>
      <c r="D77" s="76"/>
      <c r="E77" s="76"/>
      <c r="F77" s="76"/>
      <c r="G77" s="76"/>
      <c r="H77" s="77"/>
    </row>
    <row r="78" spans="1:8" ht="38.25" customHeight="1">
      <c r="A78" s="36"/>
      <c r="B78" s="74"/>
      <c r="C78" s="78"/>
      <c r="D78" s="76"/>
      <c r="E78" s="76"/>
      <c r="F78" s="76"/>
      <c r="G78" s="76"/>
      <c r="H78" s="77"/>
    </row>
    <row r="79" spans="1:8" ht="38.25" customHeight="1">
      <c r="A79" s="36"/>
      <c r="B79" s="74"/>
      <c r="C79" s="78"/>
      <c r="D79" s="76"/>
      <c r="E79" s="76"/>
      <c r="F79" s="76"/>
      <c r="G79" s="76"/>
      <c r="H79" s="77"/>
    </row>
    <row r="80" spans="1:8" ht="38.25" customHeight="1">
      <c r="A80" s="36"/>
      <c r="B80" s="74"/>
      <c r="C80" s="78"/>
      <c r="D80" s="76"/>
      <c r="E80" s="76"/>
      <c r="F80" s="76"/>
      <c r="G80" s="76"/>
      <c r="H80" s="77"/>
    </row>
    <row r="81" spans="1:8" ht="38.25" customHeight="1">
      <c r="A81" s="36"/>
      <c r="B81" s="74"/>
      <c r="C81" s="75" t="s">
        <v>365</v>
      </c>
      <c r="D81" s="76">
        <v>0</v>
      </c>
      <c r="E81" s="76">
        <v>0</v>
      </c>
      <c r="F81" s="76">
        <v>134733</v>
      </c>
      <c r="G81" s="76">
        <f>D81-E81</f>
        <v>0</v>
      </c>
      <c r="H81" s="77" t="s">
        <v>366</v>
      </c>
    </row>
    <row r="82" spans="1:8" ht="38.25" customHeight="1" thickBot="1">
      <c r="A82" s="37"/>
      <c r="B82" s="32"/>
      <c r="C82" s="35"/>
      <c r="D82" s="28"/>
      <c r="E82" s="28"/>
      <c r="F82" s="28"/>
      <c r="G82" s="28"/>
      <c r="H82" s="29"/>
    </row>
  </sheetData>
  <sheetProtection/>
  <mergeCells count="12">
    <mergeCell ref="A1:H2"/>
    <mergeCell ref="A3:H3"/>
    <mergeCell ref="A4:B4"/>
    <mergeCell ref="A5:B5"/>
    <mergeCell ref="D5:G5"/>
    <mergeCell ref="C28:C29"/>
    <mergeCell ref="E6:E7"/>
    <mergeCell ref="H6:H7"/>
    <mergeCell ref="A6:C6"/>
    <mergeCell ref="D6:D7"/>
    <mergeCell ref="F6:F7"/>
    <mergeCell ref="G6:G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60" zoomScaleNormal="60" zoomScaleSheetLayoutView="70" zoomScalePageLayoutView="0" workbookViewId="0" topLeftCell="A1">
      <pane ySplit="7" topLeftCell="A8" activePane="bottomLeft" state="frozen"/>
      <selection pane="topLeft" activeCell="H13" sqref="H13"/>
      <selection pane="bottomLeft" activeCell="D13" sqref="D13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213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214</v>
      </c>
      <c r="B8" s="13"/>
      <c r="C8" s="14"/>
      <c r="D8" s="15">
        <f>D9</f>
        <v>1411000</v>
      </c>
      <c r="E8" s="15">
        <f>E9</f>
        <v>675000</v>
      </c>
      <c r="F8" s="15">
        <f aca="true" t="shared" si="0" ref="F8:F13">SUM(D8-E8)</f>
        <v>736000</v>
      </c>
      <c r="G8" s="16"/>
    </row>
    <row r="9" spans="1:7" ht="38.25" customHeight="1">
      <c r="A9" s="41"/>
      <c r="B9" s="11" t="s">
        <v>215</v>
      </c>
      <c r="C9" s="10"/>
      <c r="D9" s="17">
        <f>SUM(D10:D13)</f>
        <v>1411000</v>
      </c>
      <c r="E9" s="17">
        <f>SUM(E10:E13)</f>
        <v>675000</v>
      </c>
      <c r="F9" s="17">
        <f t="shared" si="0"/>
        <v>736000</v>
      </c>
      <c r="G9" s="18"/>
    </row>
    <row r="10" spans="1:7" ht="38.25" customHeight="1">
      <c r="A10" s="36"/>
      <c r="B10" s="30"/>
      <c r="C10" s="10" t="s">
        <v>55</v>
      </c>
      <c r="D10" s="17">
        <v>271000</v>
      </c>
      <c r="E10" s="17">
        <v>260000</v>
      </c>
      <c r="F10" s="17">
        <f t="shared" si="0"/>
        <v>11000</v>
      </c>
      <c r="G10" s="18" t="s">
        <v>56</v>
      </c>
    </row>
    <row r="11" spans="1:7" ht="38.25" customHeight="1">
      <c r="A11" s="36"/>
      <c r="B11" s="31"/>
      <c r="C11" s="10" t="s">
        <v>57</v>
      </c>
      <c r="D11" s="17">
        <v>659000</v>
      </c>
      <c r="E11" s="17">
        <v>414000</v>
      </c>
      <c r="F11" s="17">
        <f t="shared" si="0"/>
        <v>245000</v>
      </c>
      <c r="G11" s="18" t="s">
        <v>58</v>
      </c>
    </row>
    <row r="12" spans="1:7" ht="38.25" customHeight="1">
      <c r="A12" s="36"/>
      <c r="B12" s="31"/>
      <c r="C12" s="19" t="s">
        <v>649</v>
      </c>
      <c r="D12" s="17">
        <v>480000</v>
      </c>
      <c r="E12" s="17">
        <v>0</v>
      </c>
      <c r="F12" s="17">
        <f t="shared" si="0"/>
        <v>480000</v>
      </c>
      <c r="G12" s="18" t="s">
        <v>650</v>
      </c>
    </row>
    <row r="13" spans="1:7" ht="38.25" customHeight="1">
      <c r="A13" s="36"/>
      <c r="B13" s="31"/>
      <c r="C13" s="19" t="s">
        <v>648</v>
      </c>
      <c r="D13" s="17">
        <v>1000</v>
      </c>
      <c r="E13" s="17">
        <v>1000</v>
      </c>
      <c r="F13" s="17">
        <f t="shared" si="0"/>
        <v>0</v>
      </c>
      <c r="G13" s="18" t="s">
        <v>387</v>
      </c>
    </row>
    <row r="14" spans="1:7" ht="38.25" customHeight="1">
      <c r="A14" s="36"/>
      <c r="B14" s="31"/>
      <c r="C14" s="34"/>
      <c r="D14" s="26"/>
      <c r="E14" s="26"/>
      <c r="F14" s="26"/>
      <c r="G14" s="27"/>
    </row>
    <row r="15" spans="1:7" ht="38.25" customHeight="1">
      <c r="A15" s="36"/>
      <c r="B15" s="31"/>
      <c r="C15" s="34"/>
      <c r="D15" s="26"/>
      <c r="E15" s="26"/>
      <c r="F15" s="26"/>
      <c r="G15" s="27"/>
    </row>
    <row r="16" spans="1:7" ht="38.25" customHeight="1">
      <c r="A16" s="36"/>
      <c r="B16" s="31"/>
      <c r="C16" s="34"/>
      <c r="D16" s="26"/>
      <c r="E16" s="26"/>
      <c r="F16" s="26"/>
      <c r="G16" s="27"/>
    </row>
    <row r="17" spans="1:7" ht="38.25" customHeight="1">
      <c r="A17" s="36"/>
      <c r="B17" s="31"/>
      <c r="C17" s="34"/>
      <c r="D17" s="26"/>
      <c r="E17" s="26"/>
      <c r="F17" s="26"/>
      <c r="G17" s="27"/>
    </row>
    <row r="18" spans="1:7" ht="38.25" customHeight="1">
      <c r="A18" s="36"/>
      <c r="B18" s="31"/>
      <c r="C18" s="34"/>
      <c r="D18" s="26"/>
      <c r="E18" s="26"/>
      <c r="F18" s="26"/>
      <c r="G18" s="27"/>
    </row>
    <row r="19" spans="1:7" ht="38.25" customHeight="1">
      <c r="A19" s="36"/>
      <c r="B19" s="31"/>
      <c r="C19" s="45"/>
      <c r="D19" s="26"/>
      <c r="E19" s="26"/>
      <c r="F19" s="26"/>
      <c r="G19" s="27"/>
    </row>
    <row r="20" spans="1:7" ht="38.25" customHeight="1">
      <c r="A20" s="36"/>
      <c r="B20" s="31"/>
      <c r="C20" s="45"/>
      <c r="D20" s="26"/>
      <c r="E20" s="26"/>
      <c r="F20" s="26"/>
      <c r="G20" s="27"/>
    </row>
    <row r="21" spans="1:7" ht="38.25" customHeight="1">
      <c r="A21" s="36"/>
      <c r="B21" s="31"/>
      <c r="C21" s="34"/>
      <c r="D21" s="26"/>
      <c r="E21" s="26"/>
      <c r="F21" s="26"/>
      <c r="G21" s="27"/>
    </row>
    <row r="22" spans="1:7" ht="38.25" customHeight="1">
      <c r="A22" s="36"/>
      <c r="B22" s="31"/>
      <c r="C22" s="34"/>
      <c r="D22" s="26"/>
      <c r="E22" s="26"/>
      <c r="F22" s="26"/>
      <c r="G22" s="27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 thickBot="1">
      <c r="A32" s="37"/>
      <c r="B32" s="32"/>
      <c r="C32" s="35"/>
      <c r="D32" s="28"/>
      <c r="E32" s="28"/>
      <c r="F32" s="28"/>
      <c r="G32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60" zoomScaleNormal="60" zoomScaleSheetLayoutView="70" zoomScalePageLayoutView="0" workbookViewId="0" topLeftCell="A1">
      <pane ySplit="7" topLeftCell="A16" activePane="bottomLeft" state="frozen"/>
      <selection pane="topLeft" activeCell="H13" sqref="H13"/>
      <selection pane="bottomLeft" activeCell="A23" sqref="A23"/>
    </sheetView>
  </sheetViews>
  <sheetFormatPr defaultColWidth="3.37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16384" width="3.375" style="1" customWidth="1"/>
  </cols>
  <sheetData>
    <row r="1" spans="1:8" s="3" customFormat="1" ht="21.75" customHeight="1">
      <c r="A1" s="181" t="s">
        <v>603</v>
      </c>
      <c r="B1" s="181"/>
      <c r="C1" s="181"/>
      <c r="D1" s="181"/>
      <c r="E1" s="181"/>
      <c r="F1" s="181"/>
      <c r="G1" s="181"/>
      <c r="H1" s="181"/>
    </row>
    <row r="2" spans="1:8" s="3" customFormat="1" ht="21.75" customHeight="1">
      <c r="A2" s="181"/>
      <c r="B2" s="181"/>
      <c r="C2" s="181"/>
      <c r="D2" s="181"/>
      <c r="E2" s="181"/>
      <c r="F2" s="181"/>
      <c r="G2" s="181"/>
      <c r="H2" s="181"/>
    </row>
    <row r="3" spans="1:8" s="3" customFormat="1" ht="21.75" customHeight="1">
      <c r="A3" s="182" t="s">
        <v>604</v>
      </c>
      <c r="B3" s="182"/>
      <c r="C3" s="182"/>
      <c r="D3" s="182"/>
      <c r="E3" s="182"/>
      <c r="F3" s="182"/>
      <c r="G3" s="182"/>
      <c r="H3" s="182"/>
    </row>
    <row r="4" spans="1:7" s="3" customFormat="1" ht="21.75" customHeight="1">
      <c r="A4" s="183" t="s">
        <v>9</v>
      </c>
      <c r="B4" s="183"/>
      <c r="C4" s="4"/>
      <c r="D4" s="4"/>
      <c r="E4" s="4"/>
      <c r="F4" s="4"/>
      <c r="G4" s="4"/>
    </row>
    <row r="5" spans="1:7" s="3" customFormat="1" ht="21.75" customHeight="1" thickBot="1">
      <c r="A5" s="184" t="s">
        <v>0</v>
      </c>
      <c r="B5" s="184"/>
      <c r="C5" s="5" t="s">
        <v>86</v>
      </c>
      <c r="D5" s="184" t="s">
        <v>213</v>
      </c>
      <c r="E5" s="184"/>
      <c r="F5" s="184"/>
      <c r="G5" s="6" t="s">
        <v>10</v>
      </c>
    </row>
    <row r="6" spans="1:7" ht="28.5" customHeight="1" thickBot="1">
      <c r="A6" s="185" t="s">
        <v>5</v>
      </c>
      <c r="B6" s="185"/>
      <c r="C6" s="185"/>
      <c r="D6" s="185" t="s">
        <v>3</v>
      </c>
      <c r="E6" s="185" t="s">
        <v>4</v>
      </c>
      <c r="F6" s="185" t="s">
        <v>8</v>
      </c>
      <c r="G6" s="185" t="s">
        <v>7</v>
      </c>
    </row>
    <row r="7" spans="1:7" ht="28.5" customHeight="1" thickBot="1">
      <c r="A7" s="7" t="s">
        <v>6</v>
      </c>
      <c r="B7" s="8" t="s">
        <v>1</v>
      </c>
      <c r="C7" s="9" t="s">
        <v>2</v>
      </c>
      <c r="D7" s="185"/>
      <c r="E7" s="185"/>
      <c r="F7" s="185"/>
      <c r="G7" s="185"/>
    </row>
    <row r="8" spans="1:7" ht="38.25" customHeight="1">
      <c r="A8" s="12" t="s">
        <v>214</v>
      </c>
      <c r="B8" s="13"/>
      <c r="C8" s="14"/>
      <c r="D8" s="15">
        <f>SUM(D9,D16)</f>
        <v>1411000</v>
      </c>
      <c r="E8" s="15">
        <f>SUM(E9,E16)</f>
        <v>675000</v>
      </c>
      <c r="F8" s="15">
        <f>SUM(D8-E8)</f>
        <v>736000</v>
      </c>
      <c r="G8" s="16"/>
    </row>
    <row r="9" spans="1:7" ht="38.25" customHeight="1">
      <c r="A9" s="41"/>
      <c r="B9" s="11" t="s">
        <v>216</v>
      </c>
      <c r="C9" s="10"/>
      <c r="D9" s="17">
        <f>SUM(D10:D15)</f>
        <v>1211000</v>
      </c>
      <c r="E9" s="17">
        <f>SUM(E10:E15)</f>
        <v>645000</v>
      </c>
      <c r="F9" s="17">
        <f aca="true" t="shared" si="0" ref="F9:F21">SUM(D9-E9)</f>
        <v>566000</v>
      </c>
      <c r="G9" s="18"/>
    </row>
    <row r="10" spans="1:7" ht="38.25" customHeight="1">
      <c r="A10" s="36"/>
      <c r="B10" s="31"/>
      <c r="C10" s="10" t="s">
        <v>244</v>
      </c>
      <c r="D10" s="17">
        <v>120000</v>
      </c>
      <c r="E10" s="17">
        <v>0</v>
      </c>
      <c r="F10" s="17">
        <f t="shared" si="0"/>
        <v>120000</v>
      </c>
      <c r="G10" s="18"/>
    </row>
    <row r="11" spans="1:7" ht="38.25" customHeight="1">
      <c r="A11" s="36"/>
      <c r="B11" s="31"/>
      <c r="C11" s="10" t="s">
        <v>563</v>
      </c>
      <c r="D11" s="17">
        <v>11000</v>
      </c>
      <c r="E11" s="17">
        <v>32000</v>
      </c>
      <c r="F11" s="17">
        <f t="shared" si="0"/>
        <v>-21000</v>
      </c>
      <c r="G11" s="18" t="s">
        <v>582</v>
      </c>
    </row>
    <row r="12" spans="1:7" ht="38.25" customHeight="1">
      <c r="A12" s="36"/>
      <c r="B12" s="31"/>
      <c r="C12" s="10" t="s">
        <v>564</v>
      </c>
      <c r="D12" s="17">
        <v>400000</v>
      </c>
      <c r="E12" s="17">
        <v>161000</v>
      </c>
      <c r="F12" s="17">
        <f t="shared" si="0"/>
        <v>239000</v>
      </c>
      <c r="G12" s="18" t="s">
        <v>388</v>
      </c>
    </row>
    <row r="13" spans="1:7" ht="38.25" customHeight="1">
      <c r="A13" s="36"/>
      <c r="B13" s="31"/>
      <c r="C13" s="10" t="s">
        <v>565</v>
      </c>
      <c r="D13" s="17">
        <v>400000</v>
      </c>
      <c r="E13" s="17">
        <v>452000</v>
      </c>
      <c r="F13" s="17">
        <f t="shared" si="0"/>
        <v>-52000</v>
      </c>
      <c r="G13" s="18" t="s">
        <v>153</v>
      </c>
    </row>
    <row r="14" spans="1:7" ht="38.25" customHeight="1">
      <c r="A14" s="36"/>
      <c r="B14" s="31"/>
      <c r="C14" s="19" t="s">
        <v>566</v>
      </c>
      <c r="D14" s="17">
        <v>50000</v>
      </c>
      <c r="E14" s="17">
        <v>0</v>
      </c>
      <c r="F14" s="17">
        <f t="shared" si="0"/>
        <v>50000</v>
      </c>
      <c r="G14" s="18"/>
    </row>
    <row r="15" spans="1:7" ht="38.25" customHeight="1">
      <c r="A15" s="36"/>
      <c r="B15" s="38"/>
      <c r="C15" s="19" t="s">
        <v>651</v>
      </c>
      <c r="D15" s="17">
        <v>230000</v>
      </c>
      <c r="E15" s="17"/>
      <c r="F15" s="17"/>
      <c r="G15" s="18" t="s">
        <v>652</v>
      </c>
    </row>
    <row r="16" spans="1:7" ht="38.25" customHeight="1">
      <c r="A16" s="36"/>
      <c r="B16" s="11" t="s">
        <v>219</v>
      </c>
      <c r="C16" s="19"/>
      <c r="D16" s="17">
        <f>SUM(D17)</f>
        <v>200000</v>
      </c>
      <c r="E16" s="17">
        <f>SUM(E17)</f>
        <v>30000</v>
      </c>
      <c r="F16" s="17">
        <f t="shared" si="0"/>
        <v>170000</v>
      </c>
      <c r="G16" s="18"/>
    </row>
    <row r="17" spans="1:7" ht="38.25" customHeight="1">
      <c r="A17" s="36"/>
      <c r="B17" s="30"/>
      <c r="C17" s="10" t="s">
        <v>155</v>
      </c>
      <c r="D17" s="17">
        <f>SUM(D18:D22)</f>
        <v>200000</v>
      </c>
      <c r="E17" s="17">
        <f>SUM(E18:E22)</f>
        <v>30000</v>
      </c>
      <c r="F17" s="17">
        <f t="shared" si="0"/>
        <v>170000</v>
      </c>
      <c r="G17" s="18"/>
    </row>
    <row r="18" spans="1:7" ht="38.25" customHeight="1" hidden="1">
      <c r="A18" s="36"/>
      <c r="B18" s="31"/>
      <c r="C18" s="33"/>
      <c r="D18" s="17">
        <v>0</v>
      </c>
      <c r="E18" s="17">
        <v>0</v>
      </c>
      <c r="F18" s="17">
        <f t="shared" si="0"/>
        <v>0</v>
      </c>
      <c r="G18" s="18" t="s">
        <v>156</v>
      </c>
    </row>
    <row r="19" spans="1:7" ht="38.25" customHeight="1" hidden="1">
      <c r="A19" s="36"/>
      <c r="B19" s="31"/>
      <c r="C19" s="34"/>
      <c r="D19" s="17">
        <v>0</v>
      </c>
      <c r="E19" s="17">
        <v>0</v>
      </c>
      <c r="F19" s="17">
        <f t="shared" si="0"/>
        <v>0</v>
      </c>
      <c r="G19" s="18" t="s">
        <v>157</v>
      </c>
    </row>
    <row r="20" spans="1:7" ht="38.25" customHeight="1" hidden="1">
      <c r="A20" s="36"/>
      <c r="B20" s="31"/>
      <c r="C20" s="34"/>
      <c r="D20" s="17">
        <v>0</v>
      </c>
      <c r="E20" s="17">
        <v>0</v>
      </c>
      <c r="F20" s="17">
        <f t="shared" si="0"/>
        <v>0</v>
      </c>
      <c r="G20" s="18" t="s">
        <v>158</v>
      </c>
    </row>
    <row r="21" spans="1:7" ht="38.25" customHeight="1">
      <c r="A21" s="36"/>
      <c r="B21" s="31"/>
      <c r="C21" s="34"/>
      <c r="D21" s="17">
        <v>200000</v>
      </c>
      <c r="E21" s="17">
        <v>30000</v>
      </c>
      <c r="F21" s="17">
        <f t="shared" si="0"/>
        <v>170000</v>
      </c>
      <c r="G21" s="18" t="s">
        <v>653</v>
      </c>
    </row>
    <row r="22" spans="1:7" ht="38.25" customHeight="1">
      <c r="A22" s="36"/>
      <c r="B22" s="31"/>
      <c r="C22" s="34"/>
      <c r="D22" s="24"/>
      <c r="E22" s="24"/>
      <c r="F22" s="24"/>
      <c r="G22" s="25"/>
    </row>
    <row r="23" spans="1:7" ht="38.25" customHeight="1">
      <c r="A23" s="36"/>
      <c r="B23" s="31"/>
      <c r="C23" s="34"/>
      <c r="D23" s="26"/>
      <c r="E23" s="26"/>
      <c r="F23" s="26"/>
      <c r="G23" s="27"/>
    </row>
    <row r="24" spans="1:7" ht="38.25" customHeight="1">
      <c r="A24" s="36"/>
      <c r="B24" s="31"/>
      <c r="C24" s="34"/>
      <c r="D24" s="26"/>
      <c r="E24" s="26"/>
      <c r="F24" s="26"/>
      <c r="G24" s="27"/>
    </row>
    <row r="25" spans="1:7" ht="38.25" customHeight="1">
      <c r="A25" s="36"/>
      <c r="B25" s="31"/>
      <c r="C25" s="34"/>
      <c r="D25" s="26"/>
      <c r="E25" s="26"/>
      <c r="F25" s="26"/>
      <c r="G25" s="27"/>
    </row>
    <row r="26" spans="1:7" ht="38.25" customHeight="1">
      <c r="A26" s="36"/>
      <c r="B26" s="31"/>
      <c r="C26" s="34"/>
      <c r="D26" s="26"/>
      <c r="E26" s="26"/>
      <c r="F26" s="26"/>
      <c r="G26" s="27"/>
    </row>
    <row r="27" spans="1:7" ht="38.25" customHeight="1">
      <c r="A27" s="36"/>
      <c r="B27" s="31"/>
      <c r="C27" s="34"/>
      <c r="D27" s="26"/>
      <c r="E27" s="26"/>
      <c r="F27" s="26"/>
      <c r="G27" s="27"/>
    </row>
    <row r="28" spans="1:7" ht="38.25" customHeight="1">
      <c r="A28" s="36"/>
      <c r="B28" s="31"/>
      <c r="C28" s="34"/>
      <c r="D28" s="26"/>
      <c r="E28" s="26"/>
      <c r="F28" s="26"/>
      <c r="G28" s="27"/>
    </row>
    <row r="29" spans="1:7" ht="38.25" customHeight="1">
      <c r="A29" s="36"/>
      <c r="B29" s="31"/>
      <c r="C29" s="34"/>
      <c r="D29" s="26"/>
      <c r="E29" s="26"/>
      <c r="F29" s="26"/>
      <c r="G29" s="27"/>
    </row>
    <row r="30" spans="1:7" ht="38.25" customHeight="1">
      <c r="A30" s="36"/>
      <c r="B30" s="31"/>
      <c r="C30" s="34"/>
      <c r="D30" s="26"/>
      <c r="E30" s="26"/>
      <c r="F30" s="26"/>
      <c r="G30" s="27"/>
    </row>
    <row r="31" spans="1:7" ht="38.25" customHeight="1">
      <c r="A31" s="36"/>
      <c r="B31" s="31"/>
      <c r="C31" s="34"/>
      <c r="D31" s="26"/>
      <c r="E31" s="26"/>
      <c r="F31" s="26"/>
      <c r="G31" s="27"/>
    </row>
    <row r="32" spans="1:7" ht="38.25" customHeight="1">
      <c r="A32" s="36"/>
      <c r="B32" s="31"/>
      <c r="C32" s="34"/>
      <c r="D32" s="26"/>
      <c r="E32" s="26"/>
      <c r="F32" s="26"/>
      <c r="G32" s="27"/>
    </row>
    <row r="33" spans="1:7" ht="38.25" customHeight="1">
      <c r="A33" s="36"/>
      <c r="B33" s="31"/>
      <c r="C33" s="34"/>
      <c r="D33" s="26"/>
      <c r="E33" s="26"/>
      <c r="F33" s="26"/>
      <c r="G33" s="27"/>
    </row>
    <row r="34" spans="1:7" ht="38.25" customHeight="1">
      <c r="A34" s="36"/>
      <c r="B34" s="31"/>
      <c r="C34" s="34"/>
      <c r="D34" s="26"/>
      <c r="E34" s="26"/>
      <c r="F34" s="26"/>
      <c r="G34" s="27"/>
    </row>
    <row r="35" spans="1:7" ht="38.25" customHeight="1" thickBot="1">
      <c r="A35" s="37"/>
      <c r="B35" s="32"/>
      <c r="C35" s="35"/>
      <c r="D35" s="28"/>
      <c r="E35" s="28"/>
      <c r="F35" s="28"/>
      <c r="G35" s="29"/>
    </row>
  </sheetData>
  <sheetProtection/>
  <mergeCells count="10">
    <mergeCell ref="A1:H2"/>
    <mergeCell ref="A3:H3"/>
    <mergeCell ref="G6:G7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広野町社会福祉協議会</dc:creator>
  <cp:keywords/>
  <dc:description/>
  <cp:lastModifiedBy>user01</cp:lastModifiedBy>
  <cp:lastPrinted>2021-03-04T07:39:05Z</cp:lastPrinted>
  <dcterms:created xsi:type="dcterms:W3CDTF">2001-06-21T04:16:25Z</dcterms:created>
  <dcterms:modified xsi:type="dcterms:W3CDTF">2021-03-10T00:24:11Z</dcterms:modified>
  <cp:category/>
  <cp:version/>
  <cp:contentType/>
  <cp:contentStatus/>
</cp:coreProperties>
</file>